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385" firstSheet="3" activeTab="4"/>
  </bookViews>
  <sheets>
    <sheet name="Step1" sheetId="1" r:id="rId1"/>
    <sheet name="Step1Depr" sheetId="2" r:id="rId2"/>
    <sheet name="Step2" sheetId="3" r:id="rId3"/>
    <sheet name="Step2Depr" sheetId="4" r:id="rId4"/>
    <sheet name="Step2Amort" sheetId="5" r:id="rId5"/>
    <sheet name="Step3" sheetId="6" r:id="rId6"/>
    <sheet name="Step3Depr" sheetId="7" r:id="rId7"/>
    <sheet name="TotalSteps" sheetId="8" r:id="rId8"/>
  </sheets>
  <externalReferences>
    <externalReference r:id="rId11"/>
  </externalReferences>
  <definedNames>
    <definedName name="_xlnm.Print_Area" localSheetId="0">'Step1'!$A$1:$H$62</definedName>
    <definedName name="_xlnm.Print_Area" localSheetId="1">'Step1Depr'!$A$1:$F$58</definedName>
    <definedName name="_xlnm.Print_Area" localSheetId="2">'Step2'!$A$1:$H$61</definedName>
    <definedName name="_xlnm.Print_Area" localSheetId="4">'Step2Amort'!$A$1:$F$40</definedName>
    <definedName name="_xlnm.Print_Area" localSheetId="3">'Step2Depr'!$A$1:$F$58</definedName>
    <definedName name="_xlnm.Print_Area" localSheetId="5">'Step3'!$A$1:$H$61</definedName>
    <definedName name="_xlnm.Print_Area" localSheetId="6">'Step3Depr'!$A$1:$F$60</definedName>
    <definedName name="_xlnm.Print_Area" localSheetId="7">'TotalSteps'!$A$1:$H$62</definedName>
  </definedNames>
  <calcPr fullCalcOnLoad="1"/>
</workbook>
</file>

<file path=xl/sharedStrings.xml><?xml version="1.0" encoding="utf-8"?>
<sst xmlns="http://schemas.openxmlformats.org/spreadsheetml/2006/main" count="466" uniqueCount="107">
  <si>
    <t>Lakes Region Water Co., Inc.</t>
  </si>
  <si>
    <t>Financing and Step increases</t>
  </si>
  <si>
    <t>Preliminary Calculation of Revenue Requirement</t>
  </si>
  <si>
    <t>Paradise</t>
  </si>
  <si>
    <t>Hidden</t>
  </si>
  <si>
    <t>Indian</t>
  </si>
  <si>
    <t>Gunstock</t>
  </si>
  <si>
    <t>Common</t>
  </si>
  <si>
    <t>Shores</t>
  </si>
  <si>
    <t>Valley</t>
  </si>
  <si>
    <t>Estates</t>
  </si>
  <si>
    <t>Mound</t>
  </si>
  <si>
    <t>Glen</t>
  </si>
  <si>
    <t>Plant</t>
  </si>
  <si>
    <t>Total</t>
  </si>
  <si>
    <t>Projected</t>
  </si>
  <si>
    <t>Addition to Rate Base:</t>
  </si>
  <si>
    <t>Costs</t>
  </si>
  <si>
    <t>Plant Additions:</t>
  </si>
  <si>
    <t xml:space="preserve">     Land</t>
  </si>
  <si>
    <t xml:space="preserve">     Structures and Improvements</t>
  </si>
  <si>
    <t xml:space="preserve">     Wells</t>
  </si>
  <si>
    <t xml:space="preserve">     Pumping Equipment</t>
  </si>
  <si>
    <t xml:space="preserve">     Water Treatment Equipment</t>
  </si>
  <si>
    <t xml:space="preserve">     Mains</t>
  </si>
  <si>
    <t xml:space="preserve">     Services</t>
  </si>
  <si>
    <t xml:space="preserve">     Meters</t>
  </si>
  <si>
    <t xml:space="preserve">     Vehicles</t>
  </si>
  <si>
    <t xml:space="preserve">     Shop Equipment</t>
  </si>
  <si>
    <t xml:space="preserve">     Computer Equipment</t>
  </si>
  <si>
    <t xml:space="preserve">     Other Plant &amp; Miscellaneous Equipment</t>
  </si>
  <si>
    <t xml:space="preserve">     Total</t>
  </si>
  <si>
    <t>Less: Depreciation</t>
  </si>
  <si>
    <t>Net Plant</t>
  </si>
  <si>
    <t xml:space="preserve">Contribution in Aid of Construction </t>
  </si>
  <si>
    <t>Less: Accumulated Amortization of CIAC</t>
  </si>
  <si>
    <t>Net Contribution in Aid of Construction</t>
  </si>
  <si>
    <t>Plus: Working Capital</t>
  </si>
  <si>
    <t>Total Additional Rate Base</t>
  </si>
  <si>
    <t>Rate of Return</t>
  </si>
  <si>
    <t>Additional Net Operating Income Required</t>
  </si>
  <si>
    <t>Increase in Operating and Maintenance Expenses</t>
  </si>
  <si>
    <t>Increase in Depreciation Expense</t>
  </si>
  <si>
    <t>Increase in Amortization of CIAC</t>
  </si>
  <si>
    <t xml:space="preserve">Increase in Taxes other than Income - State </t>
  </si>
  <si>
    <t xml:space="preserve">Increase in Taxes other than Income - Town  </t>
  </si>
  <si>
    <t>Increase in Business Taxes - State</t>
  </si>
  <si>
    <t>Increase in Income Taxes - Federal</t>
  </si>
  <si>
    <t>Total Increase in Operating Expenses</t>
  </si>
  <si>
    <t>Total Additional Revenue Required</t>
  </si>
  <si>
    <t>2007 Operating Revenues</t>
  </si>
  <si>
    <t>Total Revenue Required</t>
  </si>
  <si>
    <t>Percentage Increase Required</t>
  </si>
  <si>
    <t>SPSt. Cyr</t>
  </si>
  <si>
    <t>Financing and Step Increases</t>
  </si>
  <si>
    <t>PUC</t>
  </si>
  <si>
    <t>Depr.</t>
  </si>
  <si>
    <t>Annual</t>
  </si>
  <si>
    <t>Accum</t>
  </si>
  <si>
    <t>Acct. No.</t>
  </si>
  <si>
    <t>Description</t>
  </si>
  <si>
    <t xml:space="preserve"> Cost </t>
  </si>
  <si>
    <t>Rate</t>
  </si>
  <si>
    <t xml:space="preserve"> Cost</t>
  </si>
  <si>
    <t>Paradise Shores</t>
  </si>
  <si>
    <t>Land</t>
  </si>
  <si>
    <t xml:space="preserve">Water Tank </t>
  </si>
  <si>
    <t>Pump House</t>
  </si>
  <si>
    <t>Mains</t>
  </si>
  <si>
    <t>TOTAL</t>
  </si>
  <si>
    <t>Hidden Valley</t>
  </si>
  <si>
    <t>Wells</t>
  </si>
  <si>
    <t>Pumps</t>
  </si>
  <si>
    <t>Services</t>
  </si>
  <si>
    <t>Meters</t>
  </si>
  <si>
    <t>Other</t>
  </si>
  <si>
    <t>175 Estates</t>
  </si>
  <si>
    <t>Structures and Improvements</t>
  </si>
  <si>
    <t>Pumping Equipment</t>
  </si>
  <si>
    <t>Water Treatment Equipment</t>
  </si>
  <si>
    <t>Indian Mound</t>
  </si>
  <si>
    <t>Meter</t>
  </si>
  <si>
    <t>Gunstock Glen</t>
  </si>
  <si>
    <t>Common Plant</t>
  </si>
  <si>
    <t>Vehicles</t>
  </si>
  <si>
    <t>Shop Equipment</t>
  </si>
  <si>
    <t>Miscellaneous</t>
  </si>
  <si>
    <t>GRAND TOTAL</t>
  </si>
  <si>
    <t>Contribution in Aid of Construction</t>
  </si>
  <si>
    <t>Amort.</t>
  </si>
  <si>
    <t>Water Tank</t>
  </si>
  <si>
    <t>Pump house</t>
  </si>
  <si>
    <t xml:space="preserve">Preliminary Calculation of Revenue Requirement for Step 1 </t>
  </si>
  <si>
    <t>Preliminary Calculation of Revenue Requirement for Step 2</t>
  </si>
  <si>
    <t>Preliminary Accumulated Depreciation and Depreciation Expense for Step 1</t>
  </si>
  <si>
    <t>Preliminary Accumulated Depreciation and Depreciation Expense for Step 2</t>
  </si>
  <si>
    <t>Preliminary Accumulated Amortization and Amortization Expense for Step 2</t>
  </si>
  <si>
    <t>Preliminary Calculation of Revenue Requirement for Step 3</t>
  </si>
  <si>
    <t>Preliminary Accumulated Depreciation and Depreciation Expense for Step 3</t>
  </si>
  <si>
    <t>Step 1</t>
  </si>
  <si>
    <t>Step 1a</t>
  </si>
  <si>
    <t>Step 2</t>
  </si>
  <si>
    <t>Step 2a</t>
  </si>
  <si>
    <t>Step 3</t>
  </si>
  <si>
    <t>Step 3a</t>
  </si>
  <si>
    <t>StepTotal</t>
  </si>
  <si>
    <t>Step 2b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</si>
</sst>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RWC%20DW%2008-%20%20%20%20Financing%20and%20Step%20Increase%20schedules%204.30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Assets"/>
      <sheetName val="BSLiabEq"/>
      <sheetName val="IncStat"/>
      <sheetName val="CapStruct"/>
      <sheetName val="JEs"/>
      <sheetName val="RevReq"/>
      <sheetName val="DeprAD"/>
      <sheetName val="AmortAA"/>
      <sheetName val="Taxes"/>
      <sheetName val="SourceUse"/>
      <sheetName val="FinCosts"/>
    </sheetNames>
    <sheetDataSet>
      <sheetData sheetId="6">
        <row r="13">
          <cell r="C13">
            <v>48352</v>
          </cell>
        </row>
        <row r="14">
          <cell r="C14">
            <v>470481</v>
          </cell>
        </row>
        <row r="15">
          <cell r="C15">
            <v>17360</v>
          </cell>
        </row>
        <row r="16">
          <cell r="C16">
            <v>213807</v>
          </cell>
        </row>
        <row r="17">
          <cell r="F17">
            <v>10504.3525</v>
          </cell>
        </row>
        <row r="22">
          <cell r="C22">
            <v>14615</v>
          </cell>
        </row>
        <row r="23">
          <cell r="C23">
            <v>1331</v>
          </cell>
        </row>
        <row r="24">
          <cell r="C24">
            <v>740</v>
          </cell>
        </row>
        <row r="25">
          <cell r="C25">
            <v>501</v>
          </cell>
        </row>
        <row r="29">
          <cell r="C29">
            <v>21950</v>
          </cell>
        </row>
        <row r="30">
          <cell r="C30">
            <v>5459</v>
          </cell>
        </row>
        <row r="31">
          <cell r="C31">
            <v>15656</v>
          </cell>
        </row>
        <row r="33">
          <cell r="C33">
            <v>175</v>
          </cell>
        </row>
        <row r="34">
          <cell r="C34">
            <v>212</v>
          </cell>
        </row>
        <row r="38">
          <cell r="C38">
            <v>7844</v>
          </cell>
        </row>
        <row r="39">
          <cell r="C39">
            <v>1539</v>
          </cell>
        </row>
        <row r="40">
          <cell r="C40">
            <v>294</v>
          </cell>
        </row>
        <row r="41">
          <cell r="C41">
            <v>385</v>
          </cell>
        </row>
        <row r="42">
          <cell r="C42">
            <v>333</v>
          </cell>
        </row>
        <row r="43">
          <cell r="F43">
            <v>229.5883333333333</v>
          </cell>
        </row>
        <row r="46">
          <cell r="C46">
            <v>50000</v>
          </cell>
        </row>
        <row r="47">
          <cell r="C47">
            <v>40000</v>
          </cell>
        </row>
        <row r="48">
          <cell r="F48">
            <v>1425</v>
          </cell>
        </row>
        <row r="51">
          <cell r="C51">
            <v>57648</v>
          </cell>
        </row>
        <row r="52">
          <cell r="C52">
            <v>3100</v>
          </cell>
        </row>
        <row r="53">
          <cell r="C53">
            <v>13729</v>
          </cell>
        </row>
        <row r="54">
          <cell r="F54">
            <v>6606.25</v>
          </cell>
        </row>
      </sheetData>
      <sheetData sheetId="7">
        <row r="13">
          <cell r="C13">
            <v>209445</v>
          </cell>
        </row>
        <row r="14">
          <cell r="C14">
            <v>555</v>
          </cell>
        </row>
        <row r="15">
          <cell r="C15">
            <v>90000</v>
          </cell>
        </row>
        <row r="16">
          <cell r="F16">
            <v>4429.1625</v>
          </cell>
        </row>
        <row r="18">
          <cell r="E18">
            <v>8858.325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B38">
      <selection activeCell="H50" sqref="H50"/>
    </sheetView>
  </sheetViews>
  <sheetFormatPr defaultColWidth="9.140625" defaultRowHeight="12.75"/>
  <cols>
    <col min="1" max="1" width="42.7109375" style="0" customWidth="1"/>
    <col min="8" max="8" width="10.71093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 t="s">
        <v>99</v>
      </c>
    </row>
    <row r="3" ht="15.75">
      <c r="A3" s="4" t="s">
        <v>1</v>
      </c>
    </row>
    <row r="4" ht="15.75">
      <c r="A4" s="4"/>
    </row>
    <row r="5" ht="15.75">
      <c r="A5" s="4" t="s">
        <v>92</v>
      </c>
    </row>
    <row r="6" spans="2:7" ht="12.75">
      <c r="B6" s="5" t="s">
        <v>3</v>
      </c>
      <c r="C6" s="5" t="s">
        <v>4</v>
      </c>
      <c r="D6" s="5">
        <v>175</v>
      </c>
      <c r="E6" s="5" t="s">
        <v>5</v>
      </c>
      <c r="F6" s="5" t="s">
        <v>6</v>
      </c>
      <c r="G6" s="5" t="s">
        <v>7</v>
      </c>
    </row>
    <row r="7" spans="2:8" ht="12.75"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pans="2:8" ht="12.75"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</row>
    <row r="9" spans="1:8" ht="12.75">
      <c r="A9" t="s">
        <v>16</v>
      </c>
      <c r="B9" s="6" t="s">
        <v>17</v>
      </c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</row>
    <row r="11" ht="12.75">
      <c r="A11" t="s">
        <v>18</v>
      </c>
    </row>
    <row r="12" spans="1:8" ht="12.75">
      <c r="A12" t="s">
        <v>19</v>
      </c>
      <c r="B12" s="7"/>
      <c r="C12" s="7"/>
      <c r="D12" s="7"/>
      <c r="E12" s="7"/>
      <c r="F12" s="7"/>
      <c r="G12" s="7"/>
      <c r="H12" s="7">
        <f>SUM(B12:G12)</f>
        <v>0</v>
      </c>
    </row>
    <row r="13" spans="1:8" ht="12.75">
      <c r="A13" t="s">
        <v>20</v>
      </c>
      <c r="B13" s="8"/>
      <c r="C13" s="8"/>
      <c r="D13" s="8">
        <f>+'[1]DeprAD'!C29</f>
        <v>21950</v>
      </c>
      <c r="E13" s="8"/>
      <c r="F13" s="8"/>
      <c r="G13" s="8"/>
      <c r="H13" s="9">
        <f>SUM(B13:G13)</f>
        <v>21950</v>
      </c>
    </row>
    <row r="14" spans="1:8" ht="12.75">
      <c r="A14" t="s">
        <v>21</v>
      </c>
      <c r="B14" s="8"/>
      <c r="C14" s="8">
        <v>16723</v>
      </c>
      <c r="D14" s="8"/>
      <c r="E14" s="8">
        <f>+'[1]DeprAD'!C38</f>
        <v>7844</v>
      </c>
      <c r="F14" s="8"/>
      <c r="G14" s="8"/>
      <c r="H14" s="9">
        <f aca="true" t="shared" si="0" ref="H14:H23">SUM(B14:G14)</f>
        <v>24567</v>
      </c>
    </row>
    <row r="15" spans="1:8" ht="12.75">
      <c r="A15" t="s">
        <v>22</v>
      </c>
      <c r="B15" s="8"/>
      <c r="C15" s="8">
        <v>20249</v>
      </c>
      <c r="D15" s="8">
        <f>+'[1]DeprAD'!C30</f>
        <v>5459</v>
      </c>
      <c r="E15" s="8">
        <f>+'[1]DeprAD'!C39</f>
        <v>1539</v>
      </c>
      <c r="F15" s="8"/>
      <c r="G15" s="8"/>
      <c r="H15" s="9">
        <f t="shared" si="0"/>
        <v>27247</v>
      </c>
    </row>
    <row r="16" spans="1:8" ht="12.75">
      <c r="A16" t="s">
        <v>23</v>
      </c>
      <c r="B16" s="8"/>
      <c r="C16" s="8"/>
      <c r="D16" s="8">
        <v>15656</v>
      </c>
      <c r="E16" s="8"/>
      <c r="F16" s="8"/>
      <c r="G16" s="8"/>
      <c r="H16" s="9">
        <f t="shared" si="0"/>
        <v>15656</v>
      </c>
    </row>
    <row r="17" spans="1:8" ht="12.75">
      <c r="A17" t="s">
        <v>24</v>
      </c>
      <c r="B17" s="10"/>
      <c r="C17" s="8">
        <v>14615</v>
      </c>
      <c r="D17" s="10">
        <v>124142</v>
      </c>
      <c r="E17" s="8">
        <f>+'[1]DeprAD'!C40</f>
        <v>294</v>
      </c>
      <c r="F17" s="10"/>
      <c r="G17" s="10"/>
      <c r="H17" s="9">
        <f t="shared" si="0"/>
        <v>139051</v>
      </c>
    </row>
    <row r="18" spans="1:8" ht="12.75">
      <c r="A18" t="s">
        <v>25</v>
      </c>
      <c r="B18" s="11"/>
      <c r="C18" s="8">
        <v>1331</v>
      </c>
      <c r="D18" s="11"/>
      <c r="E18" s="8">
        <f>+'[1]DeprAD'!C41</f>
        <v>385</v>
      </c>
      <c r="F18" s="11"/>
      <c r="G18" s="11"/>
      <c r="H18" s="9">
        <f t="shared" si="0"/>
        <v>1716</v>
      </c>
    </row>
    <row r="19" spans="1:8" ht="12.75">
      <c r="A19" t="s">
        <v>26</v>
      </c>
      <c r="B19" s="11"/>
      <c r="C19" s="10">
        <f>+'[1]DeprAD'!C24</f>
        <v>740</v>
      </c>
      <c r="D19" s="10">
        <f>+'[1]DeprAD'!C33</f>
        <v>175</v>
      </c>
      <c r="E19" s="10">
        <f>+'[1]DeprAD'!C42</f>
        <v>333</v>
      </c>
      <c r="F19" s="11"/>
      <c r="G19" s="11"/>
      <c r="H19" s="9">
        <f t="shared" si="0"/>
        <v>1248</v>
      </c>
    </row>
    <row r="20" spans="1:8" ht="12.75">
      <c r="A20" t="s">
        <v>27</v>
      </c>
      <c r="B20" s="11"/>
      <c r="C20" s="11"/>
      <c r="D20" s="11"/>
      <c r="E20" s="11"/>
      <c r="F20" s="11"/>
      <c r="G20" s="10">
        <f>+'[1]DeprAD'!C51</f>
        <v>57648</v>
      </c>
      <c r="H20" s="9">
        <f t="shared" si="0"/>
        <v>57648</v>
      </c>
    </row>
    <row r="21" spans="1:8" ht="12.75">
      <c r="A21" t="s">
        <v>28</v>
      </c>
      <c r="B21" s="11"/>
      <c r="C21" s="11"/>
      <c r="D21" s="11"/>
      <c r="E21" s="11"/>
      <c r="F21" s="11"/>
      <c r="G21" s="10">
        <f>+'[1]DeprAD'!C52</f>
        <v>3100</v>
      </c>
      <c r="H21" s="12">
        <f t="shared" si="0"/>
        <v>3100</v>
      </c>
    </row>
    <row r="22" spans="1:8" ht="12.75">
      <c r="A22" t="s">
        <v>29</v>
      </c>
      <c r="B22" s="11"/>
      <c r="C22" s="11"/>
      <c r="D22" s="11"/>
      <c r="E22" s="11"/>
      <c r="F22" s="11"/>
      <c r="G22" s="10">
        <f>+'[1]DeprAD'!C53</f>
        <v>13729</v>
      </c>
      <c r="H22" s="12">
        <f t="shared" si="0"/>
        <v>13729</v>
      </c>
    </row>
    <row r="23" spans="1:8" ht="12.75">
      <c r="A23" t="s">
        <v>30</v>
      </c>
      <c r="B23" s="11"/>
      <c r="C23" s="11">
        <f>+'[1]DeprAD'!C25</f>
        <v>501</v>
      </c>
      <c r="D23" s="11">
        <f>+'[1]DeprAD'!C34</f>
        <v>212</v>
      </c>
      <c r="E23" s="11"/>
      <c r="F23" s="11"/>
      <c r="G23" s="11"/>
      <c r="H23" s="13">
        <f t="shared" si="0"/>
        <v>713</v>
      </c>
    </row>
    <row r="24" spans="1:8" ht="12.75">
      <c r="A24" t="s">
        <v>31</v>
      </c>
      <c r="B24" s="7"/>
      <c r="C24" s="7">
        <f aca="true" t="shared" si="1" ref="C24:H24">SUM(C12:C23)</f>
        <v>54159</v>
      </c>
      <c r="D24" s="7">
        <f t="shared" si="1"/>
        <v>167594</v>
      </c>
      <c r="E24" s="7">
        <f t="shared" si="1"/>
        <v>10395</v>
      </c>
      <c r="F24" s="7">
        <f t="shared" si="1"/>
        <v>0</v>
      </c>
      <c r="G24" s="7">
        <f t="shared" si="1"/>
        <v>74477</v>
      </c>
      <c r="H24" s="7">
        <f t="shared" si="1"/>
        <v>306625</v>
      </c>
    </row>
    <row r="25" spans="1:8" ht="12.75">
      <c r="A25" t="s">
        <v>32</v>
      </c>
      <c r="B25" s="11"/>
      <c r="C25" s="11">
        <f>+Step1Depr!F25</f>
        <v>1641.1116666666667</v>
      </c>
      <c r="D25" s="11">
        <f>+Step1Depr!F34</f>
        <v>3822.6400000000003</v>
      </c>
      <c r="E25" s="11">
        <f>+Step1Depr!F42</f>
        <v>229.5883333333333</v>
      </c>
      <c r="F25" s="11"/>
      <c r="G25" s="11">
        <f>+Step1Depr!F53</f>
        <v>6606.25</v>
      </c>
      <c r="H25" s="11">
        <f>SUM(B25:G25)</f>
        <v>12299.59</v>
      </c>
    </row>
    <row r="26" spans="1:8" ht="12.75">
      <c r="A26" t="s">
        <v>33</v>
      </c>
      <c r="B26" s="14">
        <f aca="true" t="shared" si="2" ref="B26:H26">+B24-B25</f>
        <v>0</v>
      </c>
      <c r="C26" s="14">
        <f>+C24-C25</f>
        <v>52517.888333333336</v>
      </c>
      <c r="D26" s="14">
        <f t="shared" si="2"/>
        <v>163771.36</v>
      </c>
      <c r="E26" s="14">
        <f t="shared" si="2"/>
        <v>10165.411666666667</v>
      </c>
      <c r="F26" s="14">
        <f t="shared" si="2"/>
        <v>0</v>
      </c>
      <c r="G26" s="14">
        <f t="shared" si="2"/>
        <v>67870.75</v>
      </c>
      <c r="H26" s="14">
        <f t="shared" si="2"/>
        <v>294325.41</v>
      </c>
    </row>
    <row r="28" spans="1:8" ht="12.75">
      <c r="A28" t="s">
        <v>34</v>
      </c>
      <c r="B28" s="8"/>
      <c r="C28" s="8"/>
      <c r="D28" s="8"/>
      <c r="E28" s="8"/>
      <c r="F28" s="8"/>
      <c r="G28" s="8"/>
      <c r="H28" s="8"/>
    </row>
    <row r="29" spans="1:8" ht="12.75">
      <c r="A29" t="s">
        <v>20</v>
      </c>
      <c r="B29" s="15"/>
      <c r="C29" s="15"/>
      <c r="D29" s="15"/>
      <c r="E29" s="15"/>
      <c r="F29" s="15"/>
      <c r="G29" s="15"/>
      <c r="H29" s="15">
        <f>SUM(B29:G29)</f>
        <v>0</v>
      </c>
    </row>
    <row r="30" spans="1:8" ht="12.75">
      <c r="A30" t="s">
        <v>24</v>
      </c>
      <c r="B30" s="11"/>
      <c r="C30" s="11"/>
      <c r="D30" s="11"/>
      <c r="E30" s="11"/>
      <c r="F30" s="11"/>
      <c r="G30" s="11"/>
      <c r="H30" s="13">
        <f>SUM(B30:G30)</f>
        <v>0</v>
      </c>
    </row>
    <row r="31" spans="1:8" ht="12.75">
      <c r="A31" t="s">
        <v>31</v>
      </c>
      <c r="B31" s="15">
        <f>SUM(B29:B30)</f>
        <v>0</v>
      </c>
      <c r="C31" s="15"/>
      <c r="D31" s="15"/>
      <c r="E31" s="15"/>
      <c r="F31" s="15"/>
      <c r="G31" s="15"/>
      <c r="H31" s="15">
        <f>SUM(H29:H30)</f>
        <v>0</v>
      </c>
    </row>
    <row r="32" spans="1:8" ht="12.75">
      <c r="A32" t="s">
        <v>35</v>
      </c>
      <c r="B32" s="11"/>
      <c r="C32" s="11"/>
      <c r="D32" s="11"/>
      <c r="E32" s="11"/>
      <c r="F32" s="11"/>
      <c r="G32" s="11"/>
      <c r="H32" s="13">
        <f>SUM(B32:G32)</f>
        <v>0</v>
      </c>
    </row>
    <row r="33" spans="1:8" ht="12.75">
      <c r="A33" t="s">
        <v>36</v>
      </c>
      <c r="B33" s="11">
        <f>+B31-B32</f>
        <v>0</v>
      </c>
      <c r="C33" s="11"/>
      <c r="D33" s="11"/>
      <c r="E33" s="11"/>
      <c r="F33" s="11"/>
      <c r="G33" s="11"/>
      <c r="H33" s="11">
        <f>+H31-H32</f>
        <v>0</v>
      </c>
    </row>
    <row r="34" spans="2:8" ht="12.75">
      <c r="B34" s="8"/>
      <c r="C34" s="8"/>
      <c r="D34" s="8"/>
      <c r="E34" s="8"/>
      <c r="F34" s="8"/>
      <c r="G34" s="8"/>
      <c r="H34" s="8"/>
    </row>
    <row r="35" spans="1:8" ht="12.75">
      <c r="A35" t="s">
        <v>37</v>
      </c>
      <c r="B35" s="11">
        <f aca="true" t="shared" si="3" ref="B35:G35">+B43*0.2055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3">
        <f>SUM(B35:G35)</f>
        <v>0</v>
      </c>
    </row>
    <row r="37" spans="1:8" ht="12.75">
      <c r="A37" t="s">
        <v>38</v>
      </c>
      <c r="B37" s="7">
        <f aca="true" t="shared" si="4" ref="B37:H37">+B26-B33+B35</f>
        <v>0</v>
      </c>
      <c r="C37" s="7">
        <f>+C26-C33+C35</f>
        <v>52517.888333333336</v>
      </c>
      <c r="D37" s="7">
        <f t="shared" si="4"/>
        <v>163771.36</v>
      </c>
      <c r="E37" s="7">
        <f t="shared" si="4"/>
        <v>10165.411666666667</v>
      </c>
      <c r="F37" s="7">
        <f t="shared" si="4"/>
        <v>0</v>
      </c>
      <c r="G37" s="7">
        <f t="shared" si="4"/>
        <v>67870.75</v>
      </c>
      <c r="H37" s="7">
        <f t="shared" si="4"/>
        <v>294325.41</v>
      </c>
    </row>
    <row r="39" spans="1:8" ht="12.75">
      <c r="A39" t="s">
        <v>39</v>
      </c>
      <c r="B39" s="16">
        <v>0.0975</v>
      </c>
      <c r="C39" s="16">
        <v>0.0975</v>
      </c>
      <c r="D39" s="16">
        <v>0.0975</v>
      </c>
      <c r="E39" s="16">
        <v>0.0975</v>
      </c>
      <c r="F39" s="16">
        <v>0.0975</v>
      </c>
      <c r="G39" s="16">
        <v>0.0975</v>
      </c>
      <c r="H39" s="16">
        <v>0.0975</v>
      </c>
    </row>
    <row r="41" spans="1:8" ht="12.75">
      <c r="A41" t="s">
        <v>40</v>
      </c>
      <c r="B41" s="14">
        <f aca="true" t="shared" si="5" ref="B41:H41">+B37*B39</f>
        <v>0</v>
      </c>
      <c r="C41" s="14">
        <f>+C37*C39</f>
        <v>5120.4941125000005</v>
      </c>
      <c r="D41" s="14">
        <f t="shared" si="5"/>
        <v>15967.7076</v>
      </c>
      <c r="E41" s="14">
        <f t="shared" si="5"/>
        <v>991.1276375000001</v>
      </c>
      <c r="F41" s="14">
        <f t="shared" si="5"/>
        <v>0</v>
      </c>
      <c r="G41" s="14">
        <f>+G37*G39</f>
        <v>6617.398125000001</v>
      </c>
      <c r="H41" s="14">
        <f t="shared" si="5"/>
        <v>28696.727475</v>
      </c>
    </row>
    <row r="43" spans="1:8" ht="12.75">
      <c r="A43" t="s">
        <v>41</v>
      </c>
      <c r="B43" s="8"/>
      <c r="C43" s="8"/>
      <c r="D43" s="8"/>
      <c r="E43" s="8"/>
      <c r="F43" s="8"/>
      <c r="G43" s="8"/>
      <c r="H43" s="8">
        <v>1750</v>
      </c>
    </row>
    <row r="44" spans="1:8" ht="12.75">
      <c r="A44" t="s">
        <v>42</v>
      </c>
      <c r="B44" s="8"/>
      <c r="C44" s="8"/>
      <c r="D44" s="8"/>
      <c r="E44" s="8"/>
      <c r="F44" s="8"/>
      <c r="G44" s="8"/>
      <c r="H44" s="8">
        <f>+Step1Depr!E25+Step1Depr!E34+Step1Depr!E42+Step1Depr!E53</f>
        <v>24599.18</v>
      </c>
    </row>
    <row r="45" spans="1:8" ht="12.75">
      <c r="A45" t="s">
        <v>43</v>
      </c>
      <c r="B45" s="17"/>
      <c r="C45" s="17"/>
      <c r="D45" s="17"/>
      <c r="E45" s="17"/>
      <c r="F45" s="17"/>
      <c r="G45" s="17"/>
      <c r="H45" s="17">
        <v>0</v>
      </c>
    </row>
    <row r="46" spans="1:8" ht="12.75">
      <c r="A46" t="s">
        <v>44</v>
      </c>
      <c r="B46" s="8"/>
      <c r="C46" s="8"/>
      <c r="D46" s="8"/>
      <c r="E46" s="8"/>
      <c r="F46" s="8"/>
      <c r="G46" s="8"/>
      <c r="H46" s="8">
        <f>+H26/1000*0.65*6.6</f>
        <v>1262.6560088999997</v>
      </c>
    </row>
    <row r="47" spans="1:8" ht="12.75">
      <c r="A47" t="s">
        <v>45</v>
      </c>
      <c r="B47" s="8"/>
      <c r="C47" s="8"/>
      <c r="D47" s="8"/>
      <c r="E47" s="8"/>
      <c r="F47" s="8"/>
      <c r="G47" s="8"/>
      <c r="H47" s="8">
        <f>+H26/1000*0.65*15</f>
        <v>2869.6727475</v>
      </c>
    </row>
    <row r="48" spans="1:8" ht="12.75">
      <c r="A48" t="s">
        <v>46</v>
      </c>
      <c r="B48" s="8"/>
      <c r="C48" s="8"/>
      <c r="D48" s="8"/>
      <c r="E48" s="8"/>
      <c r="F48" s="8"/>
      <c r="G48" s="8"/>
      <c r="H48" s="8">
        <v>3370</v>
      </c>
    </row>
    <row r="49" spans="1:8" ht="12.75">
      <c r="A49" t="s">
        <v>47</v>
      </c>
      <c r="B49" s="11"/>
      <c r="C49" s="11"/>
      <c r="D49" s="11"/>
      <c r="E49" s="11"/>
      <c r="F49" s="11"/>
      <c r="G49" s="11"/>
      <c r="H49" s="11">
        <v>5442</v>
      </c>
    </row>
    <row r="50" spans="1:8" ht="12.75">
      <c r="A50" t="s">
        <v>48</v>
      </c>
      <c r="B50" s="11"/>
      <c r="C50" s="11"/>
      <c r="D50" s="11"/>
      <c r="E50" s="11"/>
      <c r="F50" s="11"/>
      <c r="G50" s="11"/>
      <c r="H50" s="11">
        <f>SUM(H43:H49)</f>
        <v>39293.5087564</v>
      </c>
    </row>
    <row r="52" spans="1:8" ht="12.75">
      <c r="A52" t="s">
        <v>49</v>
      </c>
      <c r="B52" s="7"/>
      <c r="C52" s="7"/>
      <c r="D52" s="7"/>
      <c r="E52" s="7"/>
      <c r="F52" s="7"/>
      <c r="G52" s="7"/>
      <c r="H52" s="7">
        <f>+H41+H50</f>
        <v>67990.23623139999</v>
      </c>
    </row>
    <row r="54" spans="1:8" ht="12.75">
      <c r="A54" t="s">
        <v>50</v>
      </c>
      <c r="B54" s="11"/>
      <c r="C54" s="11"/>
      <c r="D54" s="11"/>
      <c r="E54" s="11"/>
      <c r="F54" s="11"/>
      <c r="G54" s="11"/>
      <c r="H54" s="11">
        <v>789830</v>
      </c>
    </row>
    <row r="56" spans="1:8" ht="12.75">
      <c r="A56" t="s">
        <v>51</v>
      </c>
      <c r="B56" s="14"/>
      <c r="C56" s="14"/>
      <c r="D56" s="14"/>
      <c r="E56" s="14"/>
      <c r="F56" s="14"/>
      <c r="G56" s="14"/>
      <c r="H56" s="14">
        <f>SUM(H52:H54)</f>
        <v>857820.2362313999</v>
      </c>
    </row>
    <row r="58" spans="1:8" ht="12.75">
      <c r="A58" t="s">
        <v>52</v>
      </c>
      <c r="B58" s="16"/>
      <c r="C58" s="16"/>
      <c r="D58" s="16"/>
      <c r="E58" s="16"/>
      <c r="F58" s="16"/>
      <c r="G58" s="16"/>
      <c r="H58" s="16">
        <f>+H52/H54</f>
        <v>0.08608211416557993</v>
      </c>
    </row>
    <row r="60" ht="12.75">
      <c r="A60" t="s">
        <v>53</v>
      </c>
    </row>
    <row r="61" ht="12.75">
      <c r="A61" s="18">
        <v>39573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F2" sqref="F2"/>
    </sheetView>
  </sheetViews>
  <sheetFormatPr defaultColWidth="9.140625" defaultRowHeight="12.75"/>
  <cols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" t="s">
        <v>0</v>
      </c>
      <c r="B1" s="2"/>
      <c r="C1" s="2"/>
      <c r="D1" s="2"/>
      <c r="E1" s="2"/>
      <c r="F1" s="3" t="s">
        <v>100</v>
      </c>
    </row>
    <row r="3" spans="1:2" ht="15.75">
      <c r="A3" s="4" t="s">
        <v>54</v>
      </c>
      <c r="B3" s="19"/>
    </row>
    <row r="4" spans="1:2" ht="15.75">
      <c r="A4" s="4"/>
      <c r="B4" s="19"/>
    </row>
    <row r="5" spans="1:2" ht="15.75">
      <c r="A5" s="4" t="s">
        <v>13</v>
      </c>
      <c r="B5" s="19"/>
    </row>
    <row r="6" spans="1:2" ht="15.75">
      <c r="A6" s="4"/>
      <c r="B6" s="19"/>
    </row>
    <row r="7" spans="1:2" ht="15.75">
      <c r="A7" s="4" t="s">
        <v>94</v>
      </c>
      <c r="B7" s="19"/>
    </row>
    <row r="9" spans="1:6" ht="12.75">
      <c r="A9" s="5" t="s">
        <v>55</v>
      </c>
      <c r="C9" s="5"/>
      <c r="D9" s="5" t="s">
        <v>56</v>
      </c>
      <c r="E9" s="5" t="s">
        <v>57</v>
      </c>
      <c r="F9" s="5" t="s">
        <v>58</v>
      </c>
    </row>
    <row r="10" spans="1:6" ht="12.75">
      <c r="A10" s="6" t="s">
        <v>59</v>
      </c>
      <c r="B10" s="20" t="s">
        <v>60</v>
      </c>
      <c r="C10" s="6" t="s">
        <v>61</v>
      </c>
      <c r="D10" s="6" t="s">
        <v>62</v>
      </c>
      <c r="E10" s="6" t="s">
        <v>63</v>
      </c>
      <c r="F10" s="6" t="s">
        <v>56</v>
      </c>
    </row>
    <row r="11" spans="1:6" ht="12.75">
      <c r="A11" s="20"/>
      <c r="B11" s="20" t="s">
        <v>64</v>
      </c>
      <c r="C11" s="6"/>
      <c r="D11" s="6"/>
      <c r="E11" s="6"/>
      <c r="F11" s="6"/>
    </row>
    <row r="12" spans="1:6" ht="12.75">
      <c r="A12" s="21">
        <v>303</v>
      </c>
      <c r="B12" s="22" t="s">
        <v>65</v>
      </c>
      <c r="C12" s="23"/>
      <c r="D12" s="24">
        <v>0</v>
      </c>
      <c r="E12" s="23">
        <v>0</v>
      </c>
      <c r="F12" s="23">
        <v>0</v>
      </c>
    </row>
    <row r="13" spans="1:6" ht="12.75">
      <c r="A13" s="5">
        <v>304</v>
      </c>
      <c r="B13" t="s">
        <v>66</v>
      </c>
      <c r="C13" s="10"/>
      <c r="D13" s="25">
        <v>0.025</v>
      </c>
      <c r="E13" s="10">
        <f>+C13*D13</f>
        <v>0</v>
      </c>
      <c r="F13" s="10">
        <f>+E13/2</f>
        <v>0</v>
      </c>
    </row>
    <row r="14" spans="1:6" ht="12.75">
      <c r="A14" s="5">
        <v>304</v>
      </c>
      <c r="B14" t="s">
        <v>67</v>
      </c>
      <c r="C14" s="10"/>
      <c r="D14" s="25">
        <v>0.04</v>
      </c>
      <c r="E14" s="10">
        <f>+C14*D14</f>
        <v>0</v>
      </c>
      <c r="F14" s="10">
        <f>+E14/2</f>
        <v>0</v>
      </c>
    </row>
    <row r="15" spans="1:6" ht="12.75">
      <c r="A15" s="5">
        <v>331</v>
      </c>
      <c r="B15" t="s">
        <v>68</v>
      </c>
      <c r="C15" s="11"/>
      <c r="D15" s="25">
        <v>0.04</v>
      </c>
      <c r="E15" s="11">
        <f>+C15*D15</f>
        <v>0</v>
      </c>
      <c r="F15" s="11">
        <f>+E15/2</f>
        <v>0</v>
      </c>
    </row>
    <row r="16" spans="1:6" ht="12.75">
      <c r="A16" s="5"/>
      <c r="B16" t="s">
        <v>69</v>
      </c>
      <c r="C16" s="14">
        <f>SUM(C12:C15)</f>
        <v>0</v>
      </c>
      <c r="D16" s="20"/>
      <c r="E16" s="14">
        <f>SUM(E12:E15)</f>
        <v>0</v>
      </c>
      <c r="F16" s="14">
        <f>SUM(F12:F15)</f>
        <v>0</v>
      </c>
    </row>
    <row r="17" ht="12.75">
      <c r="A17" s="5"/>
    </row>
    <row r="18" spans="1:6" ht="12.75">
      <c r="A18" s="6"/>
      <c r="B18" s="20" t="s">
        <v>70</v>
      </c>
      <c r="C18" s="6"/>
      <c r="D18" s="6"/>
      <c r="E18" s="6"/>
      <c r="F18" s="6"/>
    </row>
    <row r="19" spans="1:6" ht="12.75">
      <c r="A19" s="5">
        <v>307</v>
      </c>
      <c r="B19" s="22" t="s">
        <v>71</v>
      </c>
      <c r="C19" s="26">
        <v>16723</v>
      </c>
      <c r="D19" s="25">
        <v>0.03333333333333333</v>
      </c>
      <c r="E19" s="26">
        <f aca="true" t="shared" si="0" ref="E19:E24">+C19*D19</f>
        <v>557.4333333333333</v>
      </c>
      <c r="F19" s="26">
        <f aca="true" t="shared" si="1" ref="F19:F24">+E19/2</f>
        <v>278.71666666666664</v>
      </c>
    </row>
    <row r="20" spans="1:6" ht="12.75">
      <c r="A20" s="5">
        <v>311</v>
      </c>
      <c r="B20" s="22" t="s">
        <v>72</v>
      </c>
      <c r="C20" s="10">
        <v>20249</v>
      </c>
      <c r="D20" s="25">
        <v>0.1</v>
      </c>
      <c r="E20" s="8">
        <f t="shared" si="0"/>
        <v>2024.9</v>
      </c>
      <c r="F20" s="8">
        <f t="shared" si="1"/>
        <v>1012.45</v>
      </c>
    </row>
    <row r="21" spans="1:6" ht="12.75">
      <c r="A21" s="5">
        <v>331</v>
      </c>
      <c r="B21" s="22" t="s">
        <v>68</v>
      </c>
      <c r="C21" s="10">
        <v>14615</v>
      </c>
      <c r="D21" s="27">
        <v>0.04</v>
      </c>
      <c r="E21" s="10">
        <f t="shared" si="0"/>
        <v>584.6</v>
      </c>
      <c r="F21" s="10">
        <f t="shared" si="1"/>
        <v>292.3</v>
      </c>
    </row>
    <row r="22" spans="1:6" ht="12.75">
      <c r="A22" s="5">
        <v>333</v>
      </c>
      <c r="B22" s="22" t="s">
        <v>73</v>
      </c>
      <c r="C22" s="10">
        <v>1331</v>
      </c>
      <c r="D22" s="27">
        <v>0.04</v>
      </c>
      <c r="E22" s="10">
        <f t="shared" si="0"/>
        <v>53.24</v>
      </c>
      <c r="F22" s="10">
        <f t="shared" si="1"/>
        <v>26.62</v>
      </c>
    </row>
    <row r="23" spans="1:6" ht="12.75">
      <c r="A23" s="5">
        <v>334</v>
      </c>
      <c r="B23" s="22" t="s">
        <v>74</v>
      </c>
      <c r="C23" s="10">
        <v>740</v>
      </c>
      <c r="D23" s="27">
        <v>0.05</v>
      </c>
      <c r="E23" s="10">
        <f t="shared" si="0"/>
        <v>37</v>
      </c>
      <c r="F23" s="10">
        <f t="shared" si="1"/>
        <v>18.5</v>
      </c>
    </row>
    <row r="24" spans="1:6" ht="12.75">
      <c r="A24" s="5">
        <v>339</v>
      </c>
      <c r="B24" s="22" t="s">
        <v>75</v>
      </c>
      <c r="C24" s="11">
        <v>501</v>
      </c>
      <c r="D24" s="27">
        <v>0.05</v>
      </c>
      <c r="E24" s="11">
        <f t="shared" si="0"/>
        <v>25.05</v>
      </c>
      <c r="F24" s="11">
        <f t="shared" si="1"/>
        <v>12.525</v>
      </c>
    </row>
    <row r="25" spans="1:6" ht="12.75">
      <c r="A25" s="5"/>
      <c r="B25" t="s">
        <v>69</v>
      </c>
      <c r="C25" s="14">
        <f>SUM(C19:C24)</f>
        <v>54159</v>
      </c>
      <c r="D25" s="20"/>
      <c r="E25" s="14">
        <f>SUM(E19:E24)</f>
        <v>3282.2233333333334</v>
      </c>
      <c r="F25" s="14">
        <f>SUM(F19:F24)</f>
        <v>1641.1116666666667</v>
      </c>
    </row>
    <row r="26" ht="12.75">
      <c r="A26" s="5"/>
    </row>
    <row r="27" spans="1:6" ht="12.75">
      <c r="A27" s="6"/>
      <c r="B27" s="20" t="s">
        <v>76</v>
      </c>
      <c r="C27" s="6"/>
      <c r="D27" s="6"/>
      <c r="E27" s="6"/>
      <c r="F27" s="6"/>
    </row>
    <row r="28" spans="1:6" ht="12.75">
      <c r="A28" s="5">
        <v>304</v>
      </c>
      <c r="B28" t="s">
        <v>77</v>
      </c>
      <c r="C28" s="15">
        <v>21950</v>
      </c>
      <c r="D28" s="25">
        <v>0.025</v>
      </c>
      <c r="E28" s="15">
        <f aca="true" t="shared" si="2" ref="E28:E33">+C28*D28</f>
        <v>548.75</v>
      </c>
      <c r="F28" s="15">
        <f aca="true" t="shared" si="3" ref="F28:F33">+E28/2</f>
        <v>274.375</v>
      </c>
    </row>
    <row r="29" spans="1:6" ht="12.75">
      <c r="A29" s="5">
        <v>311</v>
      </c>
      <c r="B29" t="s">
        <v>78</v>
      </c>
      <c r="C29" s="8">
        <v>5459</v>
      </c>
      <c r="D29" s="25">
        <v>0.1</v>
      </c>
      <c r="E29" s="8">
        <f t="shared" si="2"/>
        <v>545.9</v>
      </c>
      <c r="F29" s="8">
        <f t="shared" si="3"/>
        <v>272.95</v>
      </c>
    </row>
    <row r="30" spans="1:6" ht="12.75">
      <c r="A30" s="5">
        <v>320</v>
      </c>
      <c r="B30" t="s">
        <v>79</v>
      </c>
      <c r="C30" s="8">
        <v>15656</v>
      </c>
      <c r="D30" s="25">
        <v>0.1</v>
      </c>
      <c r="E30" s="8">
        <f t="shared" si="2"/>
        <v>1565.6000000000001</v>
      </c>
      <c r="F30" s="8">
        <f t="shared" si="3"/>
        <v>782.8000000000001</v>
      </c>
    </row>
    <row r="31" spans="1:6" ht="12.75">
      <c r="A31" s="5">
        <v>331</v>
      </c>
      <c r="B31" t="s">
        <v>68</v>
      </c>
      <c r="C31" s="10">
        <v>124142</v>
      </c>
      <c r="D31" s="27">
        <v>0.04</v>
      </c>
      <c r="E31" s="10">
        <f t="shared" si="2"/>
        <v>4965.68</v>
      </c>
      <c r="F31" s="10">
        <f t="shared" si="3"/>
        <v>2482.84</v>
      </c>
    </row>
    <row r="32" spans="1:6" ht="12.75">
      <c r="A32" s="5">
        <v>334</v>
      </c>
      <c r="B32" s="22" t="s">
        <v>74</v>
      </c>
      <c r="C32" s="10">
        <v>175</v>
      </c>
      <c r="D32" s="27">
        <v>0.05</v>
      </c>
      <c r="E32" s="10">
        <f t="shared" si="2"/>
        <v>8.75</v>
      </c>
      <c r="F32" s="10">
        <f t="shared" si="3"/>
        <v>4.375</v>
      </c>
    </row>
    <row r="33" spans="1:6" ht="12.75">
      <c r="A33" s="5">
        <v>339</v>
      </c>
      <c r="B33" s="22" t="s">
        <v>75</v>
      </c>
      <c r="C33" s="11">
        <v>212</v>
      </c>
      <c r="D33" s="27">
        <v>0.05</v>
      </c>
      <c r="E33" s="11">
        <f t="shared" si="2"/>
        <v>10.600000000000001</v>
      </c>
      <c r="F33" s="11">
        <f t="shared" si="3"/>
        <v>5.300000000000001</v>
      </c>
    </row>
    <row r="34" spans="1:6" ht="12.75">
      <c r="A34" s="5"/>
      <c r="B34" t="s">
        <v>69</v>
      </c>
      <c r="C34" s="14">
        <f>SUM(C28:C33)</f>
        <v>167594</v>
      </c>
      <c r="D34" s="20"/>
      <c r="E34" s="14">
        <f>SUM(E28:E33)</f>
        <v>7645.280000000001</v>
      </c>
      <c r="F34" s="14">
        <f>SUM(F28:F33)</f>
        <v>3822.6400000000003</v>
      </c>
    </row>
    <row r="35" spans="1:4" ht="12.75">
      <c r="A35" s="5"/>
      <c r="C35" s="8"/>
      <c r="D35" s="25"/>
    </row>
    <row r="36" spans="1:6" ht="12.75">
      <c r="A36" s="6"/>
      <c r="B36" s="20" t="s">
        <v>80</v>
      </c>
      <c r="C36" s="6"/>
      <c r="D36" s="6"/>
      <c r="E36" s="6"/>
      <c r="F36" s="6"/>
    </row>
    <row r="37" spans="1:6" ht="12.75">
      <c r="A37" s="5">
        <v>307</v>
      </c>
      <c r="B37" s="22" t="s">
        <v>71</v>
      </c>
      <c r="C37" s="26">
        <v>7844</v>
      </c>
      <c r="D37" s="25">
        <v>0.03333333333333333</v>
      </c>
      <c r="E37" s="26">
        <f>+C37*D37</f>
        <v>261.46666666666664</v>
      </c>
      <c r="F37" s="26">
        <f>+E37/2</f>
        <v>130.73333333333332</v>
      </c>
    </row>
    <row r="38" spans="1:6" ht="12.75">
      <c r="A38" s="5">
        <v>311</v>
      </c>
      <c r="B38" s="22" t="s">
        <v>72</v>
      </c>
      <c r="C38" s="10">
        <v>1539</v>
      </c>
      <c r="D38" s="25">
        <v>0.1</v>
      </c>
      <c r="E38" s="8">
        <f>+C38*D38</f>
        <v>153.9</v>
      </c>
      <c r="F38" s="8">
        <f>+E38/2</f>
        <v>76.95</v>
      </c>
    </row>
    <row r="39" spans="1:6" ht="12.75">
      <c r="A39" s="5">
        <v>331</v>
      </c>
      <c r="B39" t="s">
        <v>68</v>
      </c>
      <c r="C39" s="10">
        <v>294</v>
      </c>
      <c r="D39" s="27">
        <v>0.04</v>
      </c>
      <c r="E39" s="10">
        <f>+C39*D39</f>
        <v>11.76</v>
      </c>
      <c r="F39" s="10">
        <f>+E39/2</f>
        <v>5.88</v>
      </c>
    </row>
    <row r="40" spans="1:6" ht="12.75">
      <c r="A40" s="5">
        <v>333</v>
      </c>
      <c r="B40" t="s">
        <v>73</v>
      </c>
      <c r="C40" s="10">
        <v>385</v>
      </c>
      <c r="D40" s="27">
        <v>0.04</v>
      </c>
      <c r="E40" s="10">
        <f>+C40*D40</f>
        <v>15.4</v>
      </c>
      <c r="F40" s="10">
        <f>+E40/2</f>
        <v>7.7</v>
      </c>
    </row>
    <row r="41" spans="1:6" ht="12.75">
      <c r="A41" s="5">
        <v>334</v>
      </c>
      <c r="B41" t="s">
        <v>81</v>
      </c>
      <c r="C41" s="11">
        <v>333</v>
      </c>
      <c r="D41" s="27">
        <v>0.05</v>
      </c>
      <c r="E41" s="11">
        <f>+C41*D41</f>
        <v>16.650000000000002</v>
      </c>
      <c r="F41" s="11">
        <f>+E41/2</f>
        <v>8.325000000000001</v>
      </c>
    </row>
    <row r="42" spans="1:6" ht="12.75">
      <c r="A42" s="5"/>
      <c r="B42" t="s">
        <v>69</v>
      </c>
      <c r="C42" s="14">
        <f>SUM(C37:C41)</f>
        <v>10395</v>
      </c>
      <c r="D42" s="20"/>
      <c r="E42" s="14">
        <f>SUM(E37:E41)</f>
        <v>459.1766666666666</v>
      </c>
      <c r="F42" s="14">
        <f>SUM(F37:F41)</f>
        <v>229.5883333333333</v>
      </c>
    </row>
    <row r="43" spans="1:6" ht="12.75">
      <c r="A43" s="5"/>
      <c r="C43" s="14"/>
      <c r="D43" s="20"/>
      <c r="E43" s="14"/>
      <c r="F43" s="28"/>
    </row>
    <row r="44" spans="1:6" ht="12.75">
      <c r="A44" s="6"/>
      <c r="B44" s="20" t="s">
        <v>82</v>
      </c>
      <c r="C44" s="6"/>
      <c r="D44" s="6"/>
      <c r="E44" s="6"/>
      <c r="F44" s="6"/>
    </row>
    <row r="45" spans="1:6" ht="12.75">
      <c r="A45" s="5">
        <v>304</v>
      </c>
      <c r="B45" t="s">
        <v>77</v>
      </c>
      <c r="C45" s="15"/>
      <c r="D45" s="25">
        <v>0.025</v>
      </c>
      <c r="E45" s="15">
        <f>+C45*D45</f>
        <v>0</v>
      </c>
      <c r="F45" s="15">
        <f>+E45/2</f>
        <v>0</v>
      </c>
    </row>
    <row r="46" spans="1:6" ht="12.75">
      <c r="A46" s="5">
        <v>331</v>
      </c>
      <c r="B46" t="s">
        <v>68</v>
      </c>
      <c r="C46" s="11"/>
      <c r="D46" s="27">
        <v>0.04</v>
      </c>
      <c r="E46" s="11">
        <f>+C46*D46</f>
        <v>0</v>
      </c>
      <c r="F46" s="11">
        <f>+E46/2</f>
        <v>0</v>
      </c>
    </row>
    <row r="47" spans="2:6" ht="12.75">
      <c r="B47" t="s">
        <v>69</v>
      </c>
      <c r="C47" s="14">
        <f>SUM(C45:C46)</f>
        <v>0</v>
      </c>
      <c r="D47" s="20"/>
      <c r="E47" s="14">
        <f>SUM(E45:E46)</f>
        <v>0</v>
      </c>
      <c r="F47" s="28">
        <f>SUM(F45:F46)</f>
        <v>0</v>
      </c>
    </row>
    <row r="49" ht="12.75">
      <c r="B49" s="20" t="s">
        <v>83</v>
      </c>
    </row>
    <row r="50" spans="1:6" ht="12.75">
      <c r="A50" s="5">
        <v>341</v>
      </c>
      <c r="B50" t="s">
        <v>84</v>
      </c>
      <c r="C50" s="15">
        <v>57648</v>
      </c>
      <c r="D50" s="25">
        <v>0.2</v>
      </c>
      <c r="E50" s="15">
        <f>+C50*D50</f>
        <v>11529.6</v>
      </c>
      <c r="F50" s="15">
        <f>+E50/2</f>
        <v>5764.8</v>
      </c>
    </row>
    <row r="51" spans="1:6" ht="12.75">
      <c r="A51" s="5">
        <v>343</v>
      </c>
      <c r="B51" t="s">
        <v>85</v>
      </c>
      <c r="C51" s="10">
        <v>3100</v>
      </c>
      <c r="D51" s="27">
        <v>0.1</v>
      </c>
      <c r="E51" s="10">
        <f>+C51*D51</f>
        <v>310</v>
      </c>
      <c r="F51" s="10">
        <f>+E51/2</f>
        <v>155</v>
      </c>
    </row>
    <row r="52" spans="1:6" ht="12.75">
      <c r="A52" s="5">
        <v>347</v>
      </c>
      <c r="B52" t="s">
        <v>86</v>
      </c>
      <c r="C52" s="11">
        <v>13729</v>
      </c>
      <c r="D52" s="27">
        <v>0.1</v>
      </c>
      <c r="E52" s="11">
        <f>+C52*D52</f>
        <v>1372.9</v>
      </c>
      <c r="F52" s="11">
        <f>+E52/2</f>
        <v>686.45</v>
      </c>
    </row>
    <row r="53" spans="2:6" ht="12.75">
      <c r="B53" t="s">
        <v>69</v>
      </c>
      <c r="C53" s="14">
        <f>SUM(C50:C52)</f>
        <v>74477</v>
      </c>
      <c r="D53" s="20"/>
      <c r="E53" s="14">
        <f>SUM(E50:E52)</f>
        <v>13212.5</v>
      </c>
      <c r="F53" s="14">
        <f>SUM(F50:F52)</f>
        <v>6606.25</v>
      </c>
    </row>
    <row r="55" spans="2:6" ht="12.75">
      <c r="B55" t="s">
        <v>87</v>
      </c>
      <c r="C55" s="14">
        <f>+C16+C25+C34+C42+C47+C53</f>
        <v>306625</v>
      </c>
      <c r="E55" s="14">
        <f>+E16+E25+E34+E42+E47+E53</f>
        <v>24599.18</v>
      </c>
      <c r="F55" s="14">
        <f>+F16+F25+F34+F42+F47+F53</f>
        <v>12299.59</v>
      </c>
    </row>
    <row r="57" ht="12.75">
      <c r="A57" t="s">
        <v>53</v>
      </c>
    </row>
    <row r="58" ht="12.75">
      <c r="A58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B45">
      <selection activeCell="H50" sqref="H50"/>
    </sheetView>
  </sheetViews>
  <sheetFormatPr defaultColWidth="9.140625" defaultRowHeight="12.75"/>
  <cols>
    <col min="1" max="1" width="42.7109375" style="0" customWidth="1"/>
    <col min="8" max="8" width="10.71093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 t="s">
        <v>101</v>
      </c>
    </row>
    <row r="3" ht="15.75">
      <c r="A3" s="4" t="s">
        <v>1</v>
      </c>
    </row>
    <row r="4" ht="15.75">
      <c r="A4" s="4"/>
    </row>
    <row r="5" ht="15.75">
      <c r="A5" s="4" t="s">
        <v>93</v>
      </c>
    </row>
    <row r="6" spans="2:7" ht="12.75">
      <c r="B6" s="5" t="s">
        <v>3</v>
      </c>
      <c r="C6" s="5" t="s">
        <v>4</v>
      </c>
      <c r="D6" s="5">
        <v>175</v>
      </c>
      <c r="E6" s="5" t="s">
        <v>5</v>
      </c>
      <c r="F6" s="5" t="s">
        <v>6</v>
      </c>
      <c r="G6" s="5" t="s">
        <v>7</v>
      </c>
    </row>
    <row r="7" spans="2:8" ht="12.75"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pans="2:8" ht="12.75"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</row>
    <row r="9" spans="1:8" ht="12.75">
      <c r="A9" t="s">
        <v>16</v>
      </c>
      <c r="B9" s="6" t="s">
        <v>17</v>
      </c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</row>
    <row r="11" ht="12.75">
      <c r="A11" t="s">
        <v>18</v>
      </c>
    </row>
    <row r="12" spans="1:8" ht="12.75">
      <c r="A12" t="s">
        <v>19</v>
      </c>
      <c r="B12" s="7">
        <f>+'[1]DeprAD'!C13</f>
        <v>48352</v>
      </c>
      <c r="C12" s="7"/>
      <c r="D12" s="7"/>
      <c r="E12" s="7"/>
      <c r="F12" s="7"/>
      <c r="G12" s="7"/>
      <c r="H12" s="7">
        <f>SUM(B12:G12)</f>
        <v>48352</v>
      </c>
    </row>
    <row r="13" spans="1:8" ht="12.75">
      <c r="A13" t="s">
        <v>20</v>
      </c>
      <c r="B13" s="8">
        <f>+'[1]DeprAD'!C14+'[1]DeprAD'!C15</f>
        <v>487841</v>
      </c>
      <c r="C13" s="8"/>
      <c r="D13" s="8"/>
      <c r="E13" s="8"/>
      <c r="F13" s="8"/>
      <c r="G13" s="8"/>
      <c r="H13" s="9">
        <f>SUM(B13:G13)</f>
        <v>487841</v>
      </c>
    </row>
    <row r="14" spans="1:8" ht="12.75">
      <c r="A14" t="s">
        <v>21</v>
      </c>
      <c r="B14" s="8"/>
      <c r="C14" s="8"/>
      <c r="D14" s="8"/>
      <c r="E14" s="8"/>
      <c r="F14" s="8"/>
      <c r="G14" s="8"/>
      <c r="H14" s="9">
        <f aca="true" t="shared" si="0" ref="H14:H23">SUM(B14:G14)</f>
        <v>0</v>
      </c>
    </row>
    <row r="15" spans="1:8" ht="12.75">
      <c r="A15" t="s">
        <v>22</v>
      </c>
      <c r="B15" s="8"/>
      <c r="C15" s="8"/>
      <c r="D15" s="8"/>
      <c r="E15" s="8"/>
      <c r="F15" s="8"/>
      <c r="G15" s="8"/>
      <c r="H15" s="9">
        <f t="shared" si="0"/>
        <v>0</v>
      </c>
    </row>
    <row r="16" spans="1:8" ht="12.75">
      <c r="A16" t="s">
        <v>23</v>
      </c>
      <c r="B16" s="8"/>
      <c r="C16" s="8"/>
      <c r="D16" s="8"/>
      <c r="E16" s="8"/>
      <c r="F16" s="8"/>
      <c r="G16" s="8"/>
      <c r="H16" s="9">
        <f t="shared" si="0"/>
        <v>0</v>
      </c>
    </row>
    <row r="17" spans="1:8" ht="12.75">
      <c r="A17" t="s">
        <v>24</v>
      </c>
      <c r="B17" s="10">
        <f>+'[1]DeprAD'!C16</f>
        <v>213807</v>
      </c>
      <c r="C17" s="8"/>
      <c r="D17" s="10"/>
      <c r="E17" s="8"/>
      <c r="F17" s="10"/>
      <c r="G17" s="10"/>
      <c r="H17" s="9">
        <f t="shared" si="0"/>
        <v>213807</v>
      </c>
    </row>
    <row r="18" spans="1:8" ht="12.75">
      <c r="A18" t="s">
        <v>25</v>
      </c>
      <c r="B18" s="11"/>
      <c r="C18" s="8"/>
      <c r="D18" s="11"/>
      <c r="E18" s="8"/>
      <c r="F18" s="11"/>
      <c r="G18" s="11"/>
      <c r="H18" s="9">
        <f t="shared" si="0"/>
        <v>0</v>
      </c>
    </row>
    <row r="19" spans="1:8" ht="12.75">
      <c r="A19" t="s">
        <v>26</v>
      </c>
      <c r="B19" s="11"/>
      <c r="C19" s="10"/>
      <c r="D19" s="10"/>
      <c r="E19" s="10"/>
      <c r="F19" s="11"/>
      <c r="G19" s="11"/>
      <c r="H19" s="9">
        <f t="shared" si="0"/>
        <v>0</v>
      </c>
    </row>
    <row r="20" spans="1:8" ht="12.75">
      <c r="A20" t="s">
        <v>27</v>
      </c>
      <c r="B20" s="11"/>
      <c r="C20" s="11"/>
      <c r="D20" s="11"/>
      <c r="E20" s="11"/>
      <c r="F20" s="11"/>
      <c r="G20" s="10"/>
      <c r="H20" s="9">
        <f t="shared" si="0"/>
        <v>0</v>
      </c>
    </row>
    <row r="21" spans="1:8" ht="12.75">
      <c r="A21" t="s">
        <v>28</v>
      </c>
      <c r="B21" s="11"/>
      <c r="C21" s="11"/>
      <c r="D21" s="11"/>
      <c r="E21" s="11"/>
      <c r="F21" s="11"/>
      <c r="G21" s="10"/>
      <c r="H21" s="12">
        <f t="shared" si="0"/>
        <v>0</v>
      </c>
    </row>
    <row r="22" spans="1:8" ht="12.75">
      <c r="A22" t="s">
        <v>29</v>
      </c>
      <c r="B22" s="11"/>
      <c r="C22" s="11"/>
      <c r="D22" s="11"/>
      <c r="E22" s="11"/>
      <c r="F22" s="11"/>
      <c r="G22" s="10"/>
      <c r="H22" s="12">
        <f t="shared" si="0"/>
        <v>0</v>
      </c>
    </row>
    <row r="23" spans="1:8" ht="12.75">
      <c r="A23" t="s">
        <v>30</v>
      </c>
      <c r="B23" s="11"/>
      <c r="C23" s="11"/>
      <c r="D23" s="11"/>
      <c r="E23" s="11"/>
      <c r="F23" s="11"/>
      <c r="G23" s="11"/>
      <c r="H23" s="13">
        <f t="shared" si="0"/>
        <v>0</v>
      </c>
    </row>
    <row r="24" spans="1:8" ht="12.75">
      <c r="A24" t="s">
        <v>31</v>
      </c>
      <c r="B24" s="7">
        <f>SUM(B12:B23)</f>
        <v>750000</v>
      </c>
      <c r="C24" s="7">
        <f aca="true" t="shared" si="1" ref="C24:H24">SUM(C12:C23)</f>
        <v>0</v>
      </c>
      <c r="D24" s="7">
        <f t="shared" si="1"/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750000</v>
      </c>
    </row>
    <row r="25" spans="1:8" ht="12.75">
      <c r="A25" t="s">
        <v>32</v>
      </c>
      <c r="B25" s="11">
        <f>+Step2Depr!F16</f>
        <v>10504.3525</v>
      </c>
      <c r="C25" s="11"/>
      <c r="D25" s="11"/>
      <c r="E25" s="11"/>
      <c r="F25" s="11"/>
      <c r="G25" s="11"/>
      <c r="H25" s="11">
        <f>SUM(B25:G25)</f>
        <v>10504.3525</v>
      </c>
    </row>
    <row r="26" spans="1:8" ht="12.75">
      <c r="A26" t="s">
        <v>33</v>
      </c>
      <c r="B26" s="14">
        <f aca="true" t="shared" si="2" ref="B26:H26">+B24-B25</f>
        <v>739495.6475</v>
      </c>
      <c r="C26" s="14">
        <f>+C24-C25</f>
        <v>0</v>
      </c>
      <c r="D26" s="14">
        <f t="shared" si="2"/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739495.6475</v>
      </c>
    </row>
    <row r="28" spans="1:8" ht="12.75">
      <c r="A28" t="s">
        <v>34</v>
      </c>
      <c r="B28" s="8"/>
      <c r="C28" s="8"/>
      <c r="D28" s="8"/>
      <c r="E28" s="8"/>
      <c r="F28" s="8"/>
      <c r="G28" s="8"/>
      <c r="H28" s="8"/>
    </row>
    <row r="29" spans="1:8" ht="12.75">
      <c r="A29" t="s">
        <v>20</v>
      </c>
      <c r="B29" s="15">
        <f>+'[1]AmortAA'!C13+'[1]AmortAA'!C14</f>
        <v>210000</v>
      </c>
      <c r="C29" s="15"/>
      <c r="D29" s="15"/>
      <c r="E29" s="15"/>
      <c r="F29" s="15"/>
      <c r="G29" s="15"/>
      <c r="H29" s="15">
        <f>SUM(B29:G29)</f>
        <v>210000</v>
      </c>
    </row>
    <row r="30" spans="1:8" ht="12.75">
      <c r="A30" t="s">
        <v>24</v>
      </c>
      <c r="B30" s="11">
        <f>+'[1]AmortAA'!C15</f>
        <v>90000</v>
      </c>
      <c r="C30" s="11"/>
      <c r="D30" s="11"/>
      <c r="E30" s="11"/>
      <c r="F30" s="11"/>
      <c r="G30" s="11"/>
      <c r="H30" s="13">
        <f>SUM(B30:G30)</f>
        <v>90000</v>
      </c>
    </row>
    <row r="31" spans="1:8" ht="12.75">
      <c r="A31" t="s">
        <v>31</v>
      </c>
      <c r="B31" s="15">
        <f>SUM(B29:B30)</f>
        <v>300000</v>
      </c>
      <c r="C31" s="15"/>
      <c r="D31" s="15"/>
      <c r="E31" s="15"/>
      <c r="F31" s="15"/>
      <c r="G31" s="15"/>
      <c r="H31" s="15">
        <f>SUM(H29:H30)</f>
        <v>300000</v>
      </c>
    </row>
    <row r="32" spans="1:8" ht="12.75">
      <c r="A32" t="s">
        <v>35</v>
      </c>
      <c r="B32" s="11">
        <f>+Step2Amort!F17</f>
        <v>4429.1625</v>
      </c>
      <c r="C32" s="11"/>
      <c r="D32" s="11"/>
      <c r="E32" s="11"/>
      <c r="F32" s="11"/>
      <c r="G32" s="11"/>
      <c r="H32" s="13">
        <f>SUM(B32:G32)</f>
        <v>4429.1625</v>
      </c>
    </row>
    <row r="33" spans="1:8" ht="12.75">
      <c r="A33" t="s">
        <v>36</v>
      </c>
      <c r="B33" s="11">
        <f>+B31-B32</f>
        <v>295570.8375</v>
      </c>
      <c r="C33" s="11"/>
      <c r="D33" s="11"/>
      <c r="E33" s="11"/>
      <c r="F33" s="11"/>
      <c r="G33" s="11"/>
      <c r="H33" s="11">
        <f>+H31-H32</f>
        <v>295570.8375</v>
      </c>
    </row>
    <row r="34" spans="2:8" ht="12.75">
      <c r="B34" s="8"/>
      <c r="C34" s="8"/>
      <c r="D34" s="8"/>
      <c r="E34" s="8"/>
      <c r="F34" s="8"/>
      <c r="G34" s="8"/>
      <c r="H34" s="8"/>
    </row>
    <row r="35" spans="1:8" ht="12.75">
      <c r="A35" t="s">
        <v>37</v>
      </c>
      <c r="B35" s="11">
        <f aca="true" t="shared" si="3" ref="B35:G35">+B43*0.2055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3">
        <f>SUM(B35:G35)</f>
        <v>0</v>
      </c>
    </row>
    <row r="37" spans="1:8" ht="12.75">
      <c r="A37" t="s">
        <v>38</v>
      </c>
      <c r="B37" s="7">
        <f aca="true" t="shared" si="4" ref="B37:H37">+B26-B33+B35</f>
        <v>443924.80999999994</v>
      </c>
      <c r="C37" s="7">
        <f>+C26-C33+C35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 t="shared" si="4"/>
        <v>0</v>
      </c>
      <c r="H37" s="7">
        <f t="shared" si="4"/>
        <v>443924.80999999994</v>
      </c>
    </row>
    <row r="39" spans="1:8" ht="12.75">
      <c r="A39" t="s">
        <v>39</v>
      </c>
      <c r="B39" s="16">
        <v>0.0975</v>
      </c>
      <c r="C39" s="16">
        <v>0.0975</v>
      </c>
      <c r="D39" s="16">
        <v>0.0975</v>
      </c>
      <c r="E39" s="16">
        <v>0.0975</v>
      </c>
      <c r="F39" s="16">
        <v>0.0975</v>
      </c>
      <c r="G39" s="16">
        <v>0.0975</v>
      </c>
      <c r="H39" s="16">
        <v>0.0975</v>
      </c>
    </row>
    <row r="41" spans="1:8" ht="12.75">
      <c r="A41" t="s">
        <v>40</v>
      </c>
      <c r="B41" s="14">
        <f aca="true" t="shared" si="5" ref="B41:H41">+B37*B39</f>
        <v>43282.66897499999</v>
      </c>
      <c r="C41" s="14">
        <f>+C37*C39</f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>+G37*G39</f>
        <v>0</v>
      </c>
      <c r="H41" s="14">
        <f t="shared" si="5"/>
        <v>43282.66897499999</v>
      </c>
    </row>
    <row r="43" spans="1:8" ht="12.75">
      <c r="A43" t="s">
        <v>41</v>
      </c>
      <c r="B43" s="8"/>
      <c r="C43" s="8"/>
      <c r="D43" s="8"/>
      <c r="E43" s="8"/>
      <c r="F43" s="8"/>
      <c r="G43" s="8"/>
      <c r="H43" s="8">
        <v>2000</v>
      </c>
    </row>
    <row r="44" spans="1:8" ht="12.75">
      <c r="A44" t="s">
        <v>42</v>
      </c>
      <c r="B44" s="8"/>
      <c r="C44" s="8"/>
      <c r="D44" s="8"/>
      <c r="E44" s="8"/>
      <c r="F44" s="8"/>
      <c r="G44" s="8"/>
      <c r="H44" s="8">
        <f>+Step2Depr!E55</f>
        <v>21008.705</v>
      </c>
    </row>
    <row r="45" spans="1:8" ht="12.75">
      <c r="A45" t="s">
        <v>43</v>
      </c>
      <c r="B45" s="17"/>
      <c r="C45" s="17"/>
      <c r="D45" s="17"/>
      <c r="E45" s="17"/>
      <c r="F45" s="17"/>
      <c r="G45" s="17"/>
      <c r="H45" s="17">
        <f>-Step2Amort!E17</f>
        <v>-8858.325</v>
      </c>
    </row>
    <row r="46" spans="1:8" ht="12.75">
      <c r="A46" t="s">
        <v>44</v>
      </c>
      <c r="B46" s="8"/>
      <c r="C46" s="8"/>
      <c r="D46" s="8"/>
      <c r="E46" s="8"/>
      <c r="F46" s="8"/>
      <c r="G46" s="8"/>
      <c r="H46" s="8">
        <f>+H26/1000*0.65*6.6</f>
        <v>3172.436327775</v>
      </c>
    </row>
    <row r="47" spans="1:8" ht="12.75">
      <c r="A47" t="s">
        <v>45</v>
      </c>
      <c r="B47" s="8"/>
      <c r="C47" s="8"/>
      <c r="D47" s="8"/>
      <c r="E47" s="8"/>
      <c r="F47" s="8"/>
      <c r="G47" s="8"/>
      <c r="H47" s="8">
        <f>+H26/1000*0.65*15</f>
        <v>7210.082563125</v>
      </c>
    </row>
    <row r="48" spans="1:8" ht="12.75">
      <c r="A48" t="s">
        <v>46</v>
      </c>
      <c r="B48" s="8"/>
      <c r="C48" s="8"/>
      <c r="D48" s="8"/>
      <c r="E48" s="8"/>
      <c r="F48" s="8"/>
      <c r="G48" s="8"/>
      <c r="H48" s="8">
        <v>3862</v>
      </c>
    </row>
    <row r="49" spans="1:8" ht="12.75">
      <c r="A49" t="s">
        <v>47</v>
      </c>
      <c r="B49" s="11"/>
      <c r="C49" s="11"/>
      <c r="D49" s="11"/>
      <c r="E49" s="11"/>
      <c r="F49" s="11"/>
      <c r="G49" s="11"/>
      <c r="H49" s="11">
        <v>6236</v>
      </c>
    </row>
    <row r="50" spans="1:8" ht="12.75">
      <c r="A50" t="s">
        <v>48</v>
      </c>
      <c r="B50" s="11"/>
      <c r="C50" s="11"/>
      <c r="D50" s="11"/>
      <c r="E50" s="11"/>
      <c r="F50" s="11"/>
      <c r="G50" s="11"/>
      <c r="H50" s="11">
        <f>SUM(H43:H49)</f>
        <v>34630.8988909</v>
      </c>
    </row>
    <row r="52" spans="1:8" ht="12.75">
      <c r="A52" t="s">
        <v>49</v>
      </c>
      <c r="B52" s="7"/>
      <c r="C52" s="7"/>
      <c r="D52" s="7"/>
      <c r="E52" s="7"/>
      <c r="F52" s="7"/>
      <c r="G52" s="7"/>
      <c r="H52" s="7">
        <f>+H41+H50</f>
        <v>77913.5678659</v>
      </c>
    </row>
    <row r="54" spans="1:8" ht="12.75">
      <c r="A54" t="s">
        <v>50</v>
      </c>
      <c r="B54" s="11"/>
      <c r="C54" s="11"/>
      <c r="D54" s="11"/>
      <c r="E54" s="11"/>
      <c r="F54" s="11"/>
      <c r="G54" s="11"/>
      <c r="H54" s="11">
        <v>789830</v>
      </c>
    </row>
    <row r="56" spans="1:8" ht="12.75">
      <c r="A56" t="s">
        <v>51</v>
      </c>
      <c r="B56" s="14"/>
      <c r="C56" s="14"/>
      <c r="D56" s="14"/>
      <c r="E56" s="14"/>
      <c r="F56" s="14"/>
      <c r="G56" s="14"/>
      <c r="H56" s="14">
        <f>SUM(H52:H54)</f>
        <v>867743.5678659</v>
      </c>
    </row>
    <row r="58" spans="1:8" ht="12.75">
      <c r="A58" t="s">
        <v>52</v>
      </c>
      <c r="B58" s="16"/>
      <c r="C58" s="16"/>
      <c r="D58" s="16"/>
      <c r="E58" s="16"/>
      <c r="F58" s="16"/>
      <c r="G58" s="16"/>
      <c r="H58" s="16">
        <f>+H52/H54</f>
        <v>0.09864599707012901</v>
      </c>
    </row>
    <row r="60" ht="12.75">
      <c r="A60" t="s">
        <v>53</v>
      </c>
    </row>
    <row r="61" ht="12.75">
      <c r="A61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F2" sqref="F2"/>
    </sheetView>
  </sheetViews>
  <sheetFormatPr defaultColWidth="9.140625" defaultRowHeight="12.75"/>
  <cols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" t="s">
        <v>0</v>
      </c>
      <c r="B1" s="2"/>
      <c r="C1" s="2"/>
      <c r="D1" s="2"/>
      <c r="E1" s="2"/>
      <c r="F1" s="3" t="s">
        <v>102</v>
      </c>
    </row>
    <row r="3" spans="1:2" ht="15.75">
      <c r="A3" s="4" t="s">
        <v>54</v>
      </c>
      <c r="B3" s="19"/>
    </row>
    <row r="4" spans="1:2" ht="15.75">
      <c r="A4" s="4"/>
      <c r="B4" s="19"/>
    </row>
    <row r="5" spans="1:2" ht="15.75">
      <c r="A5" s="4" t="s">
        <v>13</v>
      </c>
      <c r="B5" s="19"/>
    </row>
    <row r="6" spans="1:2" ht="15.75">
      <c r="A6" s="4"/>
      <c r="B6" s="19"/>
    </row>
    <row r="7" spans="1:2" ht="15.75">
      <c r="A7" s="4" t="s">
        <v>95</v>
      </c>
      <c r="B7" s="19"/>
    </row>
    <row r="9" spans="1:6" ht="12.75">
      <c r="A9" s="5" t="s">
        <v>55</v>
      </c>
      <c r="C9" s="5"/>
      <c r="D9" s="5" t="s">
        <v>56</v>
      </c>
      <c r="E9" s="5" t="s">
        <v>57</v>
      </c>
      <c r="F9" s="5" t="s">
        <v>58</v>
      </c>
    </row>
    <row r="10" spans="1:6" ht="12.75">
      <c r="A10" s="6" t="s">
        <v>59</v>
      </c>
      <c r="B10" s="20" t="s">
        <v>60</v>
      </c>
      <c r="C10" s="6" t="s">
        <v>61</v>
      </c>
      <c r="D10" s="6" t="s">
        <v>62</v>
      </c>
      <c r="E10" s="6" t="s">
        <v>63</v>
      </c>
      <c r="F10" s="6" t="s">
        <v>56</v>
      </c>
    </row>
    <row r="11" spans="1:6" ht="12.75">
      <c r="A11" s="20"/>
      <c r="B11" s="20" t="s">
        <v>64</v>
      </c>
      <c r="C11" s="6"/>
      <c r="D11" s="6"/>
      <c r="E11" s="6"/>
      <c r="F11" s="6"/>
    </row>
    <row r="12" spans="1:6" ht="12.75">
      <c r="A12" s="21">
        <v>303</v>
      </c>
      <c r="B12" s="22" t="s">
        <v>65</v>
      </c>
      <c r="C12" s="23">
        <v>48352</v>
      </c>
      <c r="D12" s="24">
        <v>0</v>
      </c>
      <c r="E12" s="23">
        <v>0</v>
      </c>
      <c r="F12" s="23">
        <v>0</v>
      </c>
    </row>
    <row r="13" spans="1:6" ht="12.75">
      <c r="A13" s="5">
        <v>304</v>
      </c>
      <c r="B13" t="s">
        <v>66</v>
      </c>
      <c r="C13" s="10">
        <v>470481</v>
      </c>
      <c r="D13" s="25">
        <v>0.025</v>
      </c>
      <c r="E13" s="10">
        <f>+C13*D13</f>
        <v>11762.025000000001</v>
      </c>
      <c r="F13" s="10">
        <f>+E13/2</f>
        <v>5881.012500000001</v>
      </c>
    </row>
    <row r="14" spans="1:6" ht="12.75">
      <c r="A14" s="5">
        <v>304</v>
      </c>
      <c r="B14" t="s">
        <v>67</v>
      </c>
      <c r="C14" s="10">
        <v>17360</v>
      </c>
      <c r="D14" s="25">
        <v>0.04</v>
      </c>
      <c r="E14" s="10">
        <f>+C14*D14</f>
        <v>694.4</v>
      </c>
      <c r="F14" s="10">
        <f>+E14/2</f>
        <v>347.2</v>
      </c>
    </row>
    <row r="15" spans="1:6" ht="12.75">
      <c r="A15" s="5">
        <v>331</v>
      </c>
      <c r="B15" t="s">
        <v>68</v>
      </c>
      <c r="C15" s="11">
        <v>213807</v>
      </c>
      <c r="D15" s="25">
        <v>0.04</v>
      </c>
      <c r="E15" s="11">
        <f>+C15*D15</f>
        <v>8552.28</v>
      </c>
      <c r="F15" s="11">
        <f>+E15/2</f>
        <v>4276.14</v>
      </c>
    </row>
    <row r="16" spans="1:6" ht="12.75">
      <c r="A16" s="5"/>
      <c r="B16" t="s">
        <v>69</v>
      </c>
      <c r="C16" s="14">
        <f>SUM(C12:C15)</f>
        <v>750000</v>
      </c>
      <c r="D16" s="20"/>
      <c r="E16" s="14">
        <f>SUM(E12:E15)</f>
        <v>21008.705</v>
      </c>
      <c r="F16" s="14">
        <f>SUM(F12:F15)</f>
        <v>10504.3525</v>
      </c>
    </row>
    <row r="17" ht="12.75">
      <c r="A17" s="5"/>
    </row>
    <row r="18" spans="1:6" ht="12.75">
      <c r="A18" s="6"/>
      <c r="B18" s="20" t="s">
        <v>70</v>
      </c>
      <c r="C18" s="6"/>
      <c r="D18" s="6"/>
      <c r="E18" s="6"/>
      <c r="F18" s="6"/>
    </row>
    <row r="19" spans="1:6" ht="12.75">
      <c r="A19" s="5">
        <v>307</v>
      </c>
      <c r="B19" s="22" t="s">
        <v>71</v>
      </c>
      <c r="C19" s="26"/>
      <c r="D19" s="25">
        <v>0.03333333333333333</v>
      </c>
      <c r="E19" s="26">
        <f aca="true" t="shared" si="0" ref="E19:E24">+C19*D19</f>
        <v>0</v>
      </c>
      <c r="F19" s="26">
        <f aca="true" t="shared" si="1" ref="F19:F24">+E19/2</f>
        <v>0</v>
      </c>
    </row>
    <row r="20" spans="1:6" ht="12.75">
      <c r="A20" s="5">
        <v>311</v>
      </c>
      <c r="B20" s="22" t="s">
        <v>72</v>
      </c>
      <c r="C20" s="10"/>
      <c r="D20" s="25">
        <v>0.1</v>
      </c>
      <c r="E20" s="8">
        <f t="shared" si="0"/>
        <v>0</v>
      </c>
      <c r="F20" s="8">
        <f t="shared" si="1"/>
        <v>0</v>
      </c>
    </row>
    <row r="21" spans="1:6" ht="12.75">
      <c r="A21" s="5">
        <v>331</v>
      </c>
      <c r="B21" s="22" t="s">
        <v>68</v>
      </c>
      <c r="C21" s="10"/>
      <c r="D21" s="27">
        <v>0.04</v>
      </c>
      <c r="E21" s="10">
        <f t="shared" si="0"/>
        <v>0</v>
      </c>
      <c r="F21" s="10">
        <f t="shared" si="1"/>
        <v>0</v>
      </c>
    </row>
    <row r="22" spans="1:6" ht="12.75">
      <c r="A22" s="5">
        <v>333</v>
      </c>
      <c r="B22" s="22" t="s">
        <v>73</v>
      </c>
      <c r="C22" s="10"/>
      <c r="D22" s="27">
        <v>0.04</v>
      </c>
      <c r="E22" s="10">
        <f t="shared" si="0"/>
        <v>0</v>
      </c>
      <c r="F22" s="10">
        <f t="shared" si="1"/>
        <v>0</v>
      </c>
    </row>
    <row r="23" spans="1:6" ht="12.75">
      <c r="A23" s="5">
        <v>334</v>
      </c>
      <c r="B23" s="22" t="s">
        <v>74</v>
      </c>
      <c r="C23" s="10"/>
      <c r="D23" s="27">
        <v>0.05</v>
      </c>
      <c r="E23" s="10">
        <f t="shared" si="0"/>
        <v>0</v>
      </c>
      <c r="F23" s="10">
        <f t="shared" si="1"/>
        <v>0</v>
      </c>
    </row>
    <row r="24" spans="1:6" ht="12.75">
      <c r="A24" s="5">
        <v>339</v>
      </c>
      <c r="B24" s="22" t="s">
        <v>75</v>
      </c>
      <c r="C24" s="11"/>
      <c r="D24" s="27">
        <v>0.05</v>
      </c>
      <c r="E24" s="11">
        <f t="shared" si="0"/>
        <v>0</v>
      </c>
      <c r="F24" s="11">
        <f t="shared" si="1"/>
        <v>0</v>
      </c>
    </row>
    <row r="25" spans="1:6" ht="12.75">
      <c r="A25" s="5"/>
      <c r="B25" t="s">
        <v>69</v>
      </c>
      <c r="C25" s="14">
        <f>SUM(C19:C24)</f>
        <v>0</v>
      </c>
      <c r="D25" s="20"/>
      <c r="E25" s="14">
        <f>SUM(E19:E24)</f>
        <v>0</v>
      </c>
      <c r="F25" s="14">
        <f>SUM(F19:F24)</f>
        <v>0</v>
      </c>
    </row>
    <row r="26" ht="12.75">
      <c r="A26" s="5"/>
    </row>
    <row r="27" spans="1:6" ht="12.75">
      <c r="A27" s="6"/>
      <c r="B27" s="20" t="s">
        <v>76</v>
      </c>
      <c r="C27" s="6"/>
      <c r="D27" s="6"/>
      <c r="E27" s="6"/>
      <c r="F27" s="6"/>
    </row>
    <row r="28" spans="1:6" ht="12.75">
      <c r="A28" s="5">
        <v>304</v>
      </c>
      <c r="B28" t="s">
        <v>77</v>
      </c>
      <c r="C28" s="15"/>
      <c r="D28" s="25">
        <v>0.025</v>
      </c>
      <c r="E28" s="15">
        <f aca="true" t="shared" si="2" ref="E28:E33">+C28*D28</f>
        <v>0</v>
      </c>
      <c r="F28" s="15">
        <f aca="true" t="shared" si="3" ref="F28:F33">+E28/2</f>
        <v>0</v>
      </c>
    </row>
    <row r="29" spans="1:6" ht="12.75">
      <c r="A29" s="5">
        <v>311</v>
      </c>
      <c r="B29" t="s">
        <v>78</v>
      </c>
      <c r="C29" s="8"/>
      <c r="D29" s="25">
        <v>0.1</v>
      </c>
      <c r="E29" s="8">
        <f t="shared" si="2"/>
        <v>0</v>
      </c>
      <c r="F29" s="8">
        <f t="shared" si="3"/>
        <v>0</v>
      </c>
    </row>
    <row r="30" spans="1:6" ht="12.75">
      <c r="A30" s="5">
        <v>320</v>
      </c>
      <c r="B30" t="s">
        <v>79</v>
      </c>
      <c r="C30" s="8"/>
      <c r="D30" s="25">
        <v>0.1</v>
      </c>
      <c r="E30" s="8">
        <f t="shared" si="2"/>
        <v>0</v>
      </c>
      <c r="F30" s="8">
        <f t="shared" si="3"/>
        <v>0</v>
      </c>
    </row>
    <row r="31" spans="1:6" ht="12.75">
      <c r="A31" s="5">
        <v>331</v>
      </c>
      <c r="B31" t="s">
        <v>68</v>
      </c>
      <c r="C31" s="10"/>
      <c r="D31" s="27">
        <v>0.04</v>
      </c>
      <c r="E31" s="10">
        <f t="shared" si="2"/>
        <v>0</v>
      </c>
      <c r="F31" s="10">
        <f t="shared" si="3"/>
        <v>0</v>
      </c>
    </row>
    <row r="32" spans="1:6" ht="12.75">
      <c r="A32" s="5">
        <v>334</v>
      </c>
      <c r="B32" s="22" t="s">
        <v>74</v>
      </c>
      <c r="C32" s="10"/>
      <c r="D32" s="27">
        <v>0.05</v>
      </c>
      <c r="E32" s="10">
        <f t="shared" si="2"/>
        <v>0</v>
      </c>
      <c r="F32" s="10">
        <f t="shared" si="3"/>
        <v>0</v>
      </c>
    </row>
    <row r="33" spans="1:6" ht="12.75">
      <c r="A33" s="5">
        <v>339</v>
      </c>
      <c r="B33" s="22" t="s">
        <v>75</v>
      </c>
      <c r="C33" s="11"/>
      <c r="D33" s="27">
        <v>0.05</v>
      </c>
      <c r="E33" s="11">
        <f t="shared" si="2"/>
        <v>0</v>
      </c>
      <c r="F33" s="11">
        <f t="shared" si="3"/>
        <v>0</v>
      </c>
    </row>
    <row r="34" spans="1:6" ht="12.75">
      <c r="A34" s="5"/>
      <c r="B34" t="s">
        <v>69</v>
      </c>
      <c r="C34" s="14">
        <f>SUM(C28:C33)</f>
        <v>0</v>
      </c>
      <c r="D34" s="20"/>
      <c r="E34" s="14">
        <f>SUM(E28:E33)</f>
        <v>0</v>
      </c>
      <c r="F34" s="14">
        <f>SUM(F28:F33)</f>
        <v>0</v>
      </c>
    </row>
    <row r="35" spans="1:4" ht="12.75">
      <c r="A35" s="5"/>
      <c r="C35" s="8"/>
      <c r="D35" s="25"/>
    </row>
    <row r="36" spans="1:6" ht="12.75">
      <c r="A36" s="6"/>
      <c r="B36" s="20" t="s">
        <v>80</v>
      </c>
      <c r="C36" s="6"/>
      <c r="D36" s="6"/>
      <c r="E36" s="6"/>
      <c r="F36" s="6"/>
    </row>
    <row r="37" spans="1:6" ht="12.75">
      <c r="A37" s="5">
        <v>307</v>
      </c>
      <c r="B37" s="22" t="s">
        <v>71</v>
      </c>
      <c r="C37" s="26"/>
      <c r="D37" s="25">
        <v>0.03333333333333333</v>
      </c>
      <c r="E37" s="26">
        <f>+C37*D37</f>
        <v>0</v>
      </c>
      <c r="F37" s="26">
        <f>+E37/2</f>
        <v>0</v>
      </c>
    </row>
    <row r="38" spans="1:6" ht="12.75">
      <c r="A38" s="5">
        <v>311</v>
      </c>
      <c r="B38" s="22" t="s">
        <v>72</v>
      </c>
      <c r="C38" s="10"/>
      <c r="D38" s="25">
        <v>0.1</v>
      </c>
      <c r="E38" s="8">
        <f>+C38*D38</f>
        <v>0</v>
      </c>
      <c r="F38" s="8">
        <f>+E38/2</f>
        <v>0</v>
      </c>
    </row>
    <row r="39" spans="1:6" ht="12.75">
      <c r="A39" s="5">
        <v>331</v>
      </c>
      <c r="B39" t="s">
        <v>68</v>
      </c>
      <c r="C39" s="10"/>
      <c r="D39" s="27">
        <v>0.04</v>
      </c>
      <c r="E39" s="10">
        <f>+C39*D39</f>
        <v>0</v>
      </c>
      <c r="F39" s="10">
        <f>+E39/2</f>
        <v>0</v>
      </c>
    </row>
    <row r="40" spans="1:6" ht="12.75">
      <c r="A40" s="5">
        <v>333</v>
      </c>
      <c r="B40" t="s">
        <v>73</v>
      </c>
      <c r="C40" s="10"/>
      <c r="D40" s="27">
        <v>0.04</v>
      </c>
      <c r="E40" s="10">
        <f>+C40*D40</f>
        <v>0</v>
      </c>
      <c r="F40" s="10">
        <f>+E40/2</f>
        <v>0</v>
      </c>
    </row>
    <row r="41" spans="1:6" ht="12.75">
      <c r="A41" s="5">
        <v>334</v>
      </c>
      <c r="B41" t="s">
        <v>81</v>
      </c>
      <c r="C41" s="11"/>
      <c r="D41" s="27">
        <v>0.05</v>
      </c>
      <c r="E41" s="11">
        <f>+C41*D41</f>
        <v>0</v>
      </c>
      <c r="F41" s="11">
        <f>+E41/2</f>
        <v>0</v>
      </c>
    </row>
    <row r="42" spans="1:6" ht="12.75">
      <c r="A42" s="5"/>
      <c r="B42" t="s">
        <v>69</v>
      </c>
      <c r="C42" s="14">
        <f>SUM(C37:C41)</f>
        <v>0</v>
      </c>
      <c r="D42" s="20"/>
      <c r="E42" s="14">
        <f>SUM(E37:E41)</f>
        <v>0</v>
      </c>
      <c r="F42" s="14">
        <f>SUM(F37:F41)</f>
        <v>0</v>
      </c>
    </row>
    <row r="43" spans="1:6" ht="12.75">
      <c r="A43" s="5"/>
      <c r="C43" s="14"/>
      <c r="D43" s="20"/>
      <c r="E43" s="14"/>
      <c r="F43" s="28"/>
    </row>
    <row r="44" spans="1:6" ht="12.75">
      <c r="A44" s="6"/>
      <c r="B44" s="20" t="s">
        <v>82</v>
      </c>
      <c r="C44" s="6"/>
      <c r="D44" s="6"/>
      <c r="E44" s="6"/>
      <c r="F44" s="6"/>
    </row>
    <row r="45" spans="1:6" ht="12.75">
      <c r="A45" s="5">
        <v>304</v>
      </c>
      <c r="B45" t="s">
        <v>77</v>
      </c>
      <c r="C45" s="15"/>
      <c r="D45" s="25">
        <v>0.025</v>
      </c>
      <c r="E45" s="15">
        <f>+C45*D45</f>
        <v>0</v>
      </c>
      <c r="F45" s="15">
        <f>+E45/2</f>
        <v>0</v>
      </c>
    </row>
    <row r="46" spans="1:6" ht="12.75">
      <c r="A46" s="5">
        <v>331</v>
      </c>
      <c r="B46" t="s">
        <v>68</v>
      </c>
      <c r="C46" s="11"/>
      <c r="D46" s="27">
        <v>0.04</v>
      </c>
      <c r="E46" s="11">
        <f>+C46*D46</f>
        <v>0</v>
      </c>
      <c r="F46" s="11">
        <f>+E46/2</f>
        <v>0</v>
      </c>
    </row>
    <row r="47" spans="2:6" ht="12.75">
      <c r="B47" t="s">
        <v>69</v>
      </c>
      <c r="C47" s="14">
        <f>SUM(C45:C46)</f>
        <v>0</v>
      </c>
      <c r="D47" s="20"/>
      <c r="E47" s="14">
        <f>SUM(E45:E46)</f>
        <v>0</v>
      </c>
      <c r="F47" s="28">
        <f>SUM(F45:F46)</f>
        <v>0</v>
      </c>
    </row>
    <row r="49" ht="12.75">
      <c r="B49" s="20" t="s">
        <v>83</v>
      </c>
    </row>
    <row r="50" spans="1:6" ht="12.75">
      <c r="A50" s="5">
        <v>341</v>
      </c>
      <c r="B50" t="s">
        <v>84</v>
      </c>
      <c r="C50" s="15"/>
      <c r="D50" s="25">
        <v>0.2</v>
      </c>
      <c r="E50" s="15">
        <f>+C50*D50</f>
        <v>0</v>
      </c>
      <c r="F50" s="15">
        <f>+E50/2</f>
        <v>0</v>
      </c>
    </row>
    <row r="51" spans="1:6" ht="12.75">
      <c r="A51" s="5">
        <v>343</v>
      </c>
      <c r="B51" t="s">
        <v>85</v>
      </c>
      <c r="C51" s="10"/>
      <c r="D51" s="27">
        <v>0.1</v>
      </c>
      <c r="E51" s="10">
        <f>+C51*D51</f>
        <v>0</v>
      </c>
      <c r="F51" s="10">
        <f>+E51/2</f>
        <v>0</v>
      </c>
    </row>
    <row r="52" spans="1:6" ht="12.75">
      <c r="A52" s="5">
        <v>347</v>
      </c>
      <c r="B52" t="s">
        <v>86</v>
      </c>
      <c r="C52" s="11"/>
      <c r="D52" s="27">
        <v>0.1</v>
      </c>
      <c r="E52" s="11">
        <f>+C52*D52</f>
        <v>0</v>
      </c>
      <c r="F52" s="11">
        <f>+E52/2</f>
        <v>0</v>
      </c>
    </row>
    <row r="53" spans="2:6" ht="12.75">
      <c r="B53" t="s">
        <v>69</v>
      </c>
      <c r="C53" s="14">
        <f>SUM(C50:C52)</f>
        <v>0</v>
      </c>
      <c r="D53" s="20"/>
      <c r="E53" s="14">
        <f>SUM(E50:E52)</f>
        <v>0</v>
      </c>
      <c r="F53" s="14">
        <f>SUM(F50:F52)</f>
        <v>0</v>
      </c>
    </row>
    <row r="55" spans="2:6" ht="12.75">
      <c r="B55" t="s">
        <v>87</v>
      </c>
      <c r="C55" s="14">
        <f>+C16+C25+C34+C42+C47+C53</f>
        <v>750000</v>
      </c>
      <c r="E55" s="14">
        <f>+E16+E25+E34+E42+E47+E53</f>
        <v>21008.705</v>
      </c>
      <c r="F55" s="14">
        <f>+F16+F25+F34+F42+F47+F53</f>
        <v>10504.3525</v>
      </c>
    </row>
    <row r="57" ht="12.75">
      <c r="A57" t="s">
        <v>53</v>
      </c>
    </row>
    <row r="58" ht="12.75">
      <c r="A58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" t="s">
        <v>0</v>
      </c>
      <c r="B1" s="2"/>
      <c r="C1" s="2"/>
      <c r="D1" s="2"/>
      <c r="E1" s="2"/>
      <c r="F1" s="3" t="s">
        <v>106</v>
      </c>
    </row>
    <row r="3" ht="15.75">
      <c r="A3" s="4" t="s">
        <v>54</v>
      </c>
    </row>
    <row r="4" ht="15.75">
      <c r="A4" s="4"/>
    </row>
    <row r="5" ht="15.75">
      <c r="A5" s="4" t="s">
        <v>88</v>
      </c>
    </row>
    <row r="6" ht="15.75">
      <c r="A6" s="4"/>
    </row>
    <row r="7" ht="15.75">
      <c r="A7" s="4" t="s">
        <v>96</v>
      </c>
    </row>
    <row r="9" spans="1:6" ht="12.75">
      <c r="A9" s="5" t="s">
        <v>55</v>
      </c>
      <c r="C9" s="5"/>
      <c r="D9" s="5" t="s">
        <v>89</v>
      </c>
      <c r="E9" s="5" t="s">
        <v>57</v>
      </c>
      <c r="F9" s="5" t="s">
        <v>58</v>
      </c>
    </row>
    <row r="10" spans="1:6" ht="12.75">
      <c r="A10" s="6" t="s">
        <v>59</v>
      </c>
      <c r="B10" s="20" t="s">
        <v>60</v>
      </c>
      <c r="C10" s="6" t="s">
        <v>61</v>
      </c>
      <c r="D10" s="6" t="s">
        <v>62</v>
      </c>
      <c r="E10" s="6" t="s">
        <v>63</v>
      </c>
      <c r="F10" s="6" t="s">
        <v>89</v>
      </c>
    </row>
    <row r="11" spans="1:6" ht="12.75">
      <c r="A11" s="20"/>
      <c r="B11" s="20"/>
      <c r="C11" s="6"/>
      <c r="D11" s="6"/>
      <c r="E11" s="6"/>
      <c r="F11" s="6"/>
    </row>
    <row r="12" spans="1:6" ht="12.75">
      <c r="A12" s="5">
        <v>304</v>
      </c>
      <c r="B12" t="s">
        <v>90</v>
      </c>
      <c r="C12" s="26">
        <v>209445</v>
      </c>
      <c r="D12" s="25">
        <v>0.025</v>
      </c>
      <c r="E12" s="26">
        <f>+C12*D12</f>
        <v>5236.125</v>
      </c>
      <c r="F12" s="26">
        <f>+E12/2</f>
        <v>2618.0625</v>
      </c>
    </row>
    <row r="13" spans="1:6" ht="12.75">
      <c r="A13" s="5">
        <v>304</v>
      </c>
      <c r="B13" t="s">
        <v>91</v>
      </c>
      <c r="C13" s="10">
        <v>555</v>
      </c>
      <c r="D13" s="25">
        <v>0.04</v>
      </c>
      <c r="E13" s="10">
        <f>+C13*D13</f>
        <v>22.2</v>
      </c>
      <c r="F13" s="10">
        <f>+E13/2</f>
        <v>11.1</v>
      </c>
    </row>
    <row r="14" spans="1:6" ht="12.75">
      <c r="A14" s="5">
        <v>331</v>
      </c>
      <c r="B14" t="s">
        <v>68</v>
      </c>
      <c r="C14" s="11">
        <v>90000</v>
      </c>
      <c r="D14" s="25">
        <v>0.04</v>
      </c>
      <c r="E14" s="11">
        <f>+C14*D14</f>
        <v>3600</v>
      </c>
      <c r="F14" s="11">
        <f>+E14/2</f>
        <v>1800</v>
      </c>
    </row>
    <row r="15" spans="1:6" ht="12.75">
      <c r="A15" s="5"/>
      <c r="B15" t="s">
        <v>69</v>
      </c>
      <c r="C15" s="14">
        <f>SUM(C12:C14)</f>
        <v>300000</v>
      </c>
      <c r="D15" s="20"/>
      <c r="E15" s="14">
        <f>SUM(E12:E14)</f>
        <v>8858.325</v>
      </c>
      <c r="F15" s="14">
        <f>SUM(F12:F14)</f>
        <v>4429.1625</v>
      </c>
    </row>
    <row r="16" ht="12.75">
      <c r="A16" s="5"/>
    </row>
    <row r="17" spans="2:6" ht="12.75">
      <c r="B17" t="s">
        <v>87</v>
      </c>
      <c r="C17" s="14">
        <f>+C15+C22+C26+C31+C37</f>
        <v>300000</v>
      </c>
      <c r="E17" s="14">
        <f>+E15+E22+E26+E31+E37</f>
        <v>8858.325</v>
      </c>
      <c r="F17" s="14">
        <f>+F15+F22+F26+F31+F37</f>
        <v>4429.1625</v>
      </c>
    </row>
    <row r="18" spans="1:6" ht="12.75">
      <c r="A18" s="5"/>
      <c r="C18" s="15"/>
      <c r="D18" s="25"/>
      <c r="E18" s="15"/>
      <c r="F18" s="15"/>
    </row>
    <row r="19" spans="1:6" ht="12.75">
      <c r="A19" s="5"/>
      <c r="C19" s="8"/>
      <c r="D19" s="25"/>
      <c r="E19" s="8"/>
      <c r="F19" s="8"/>
    </row>
    <row r="20" spans="1:6" ht="12.75">
      <c r="A20" s="5"/>
      <c r="C20" s="8"/>
      <c r="D20" s="25"/>
      <c r="E20" s="8"/>
      <c r="F20" s="8"/>
    </row>
    <row r="21" spans="1:6" ht="12.75">
      <c r="A21" t="s">
        <v>53</v>
      </c>
      <c r="C21" s="11"/>
      <c r="D21" s="16"/>
      <c r="E21" s="11"/>
      <c r="F21" s="11"/>
    </row>
    <row r="22" spans="1:6" ht="12.75">
      <c r="A22" s="18">
        <f>+Step1!A61</f>
        <v>39573</v>
      </c>
      <c r="C22" s="14"/>
      <c r="D22" s="20"/>
      <c r="E22" s="14"/>
      <c r="F22" s="28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B37">
      <selection activeCell="H50" sqref="H50"/>
    </sheetView>
  </sheetViews>
  <sheetFormatPr defaultColWidth="9.140625" defaultRowHeight="12.75"/>
  <cols>
    <col min="1" max="1" width="42.7109375" style="0" customWidth="1"/>
    <col min="8" max="8" width="10.71093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 t="s">
        <v>103</v>
      </c>
    </row>
    <row r="3" ht="15.75">
      <c r="A3" s="4" t="s">
        <v>1</v>
      </c>
    </row>
    <row r="4" ht="15.75">
      <c r="A4" s="4"/>
    </row>
    <row r="5" ht="15.75">
      <c r="A5" s="4" t="s">
        <v>97</v>
      </c>
    </row>
    <row r="6" spans="2:7" ht="12.75">
      <c r="B6" s="5" t="s">
        <v>3</v>
      </c>
      <c r="C6" s="5" t="s">
        <v>4</v>
      </c>
      <c r="D6" s="5">
        <v>175</v>
      </c>
      <c r="E6" s="5" t="s">
        <v>5</v>
      </c>
      <c r="F6" s="5" t="s">
        <v>6</v>
      </c>
      <c r="G6" s="5" t="s">
        <v>7</v>
      </c>
    </row>
    <row r="7" spans="2:8" ht="12.75"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pans="2:8" ht="12.75"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</row>
    <row r="9" spans="1:8" ht="12.75">
      <c r="A9" t="s">
        <v>16</v>
      </c>
      <c r="B9" s="6" t="s">
        <v>17</v>
      </c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</row>
    <row r="11" ht="12.75">
      <c r="A11" t="s">
        <v>18</v>
      </c>
    </row>
    <row r="12" spans="1:8" ht="12.75">
      <c r="A12" t="s">
        <v>19</v>
      </c>
      <c r="B12" s="7"/>
      <c r="C12" s="7"/>
      <c r="D12" s="7"/>
      <c r="E12" s="7"/>
      <c r="F12" s="7"/>
      <c r="G12" s="7"/>
      <c r="H12" s="7">
        <f>SUM(B12:G12)</f>
        <v>0</v>
      </c>
    </row>
    <row r="13" spans="1:8" ht="12.75">
      <c r="A13" t="s">
        <v>20</v>
      </c>
      <c r="B13" s="8"/>
      <c r="C13" s="8"/>
      <c r="D13" s="8"/>
      <c r="E13" s="8"/>
      <c r="F13" s="8">
        <f>+'[1]DeprAD'!C46</f>
        <v>50000</v>
      </c>
      <c r="G13" s="8"/>
      <c r="H13" s="9">
        <f>SUM(B13:G13)</f>
        <v>50000</v>
      </c>
    </row>
    <row r="14" spans="1:8" ht="12.75">
      <c r="A14" t="s">
        <v>21</v>
      </c>
      <c r="B14" s="8"/>
      <c r="C14" s="8">
        <v>97805</v>
      </c>
      <c r="D14" s="8"/>
      <c r="E14" s="8"/>
      <c r="F14" s="8"/>
      <c r="G14" s="8"/>
      <c r="H14" s="9">
        <f aca="true" t="shared" si="0" ref="H14:H23">SUM(B14:G14)</f>
        <v>97805</v>
      </c>
    </row>
    <row r="15" spans="1:8" ht="12.75">
      <c r="A15" t="s">
        <v>22</v>
      </c>
      <c r="B15" s="8"/>
      <c r="C15" s="8"/>
      <c r="D15" s="8"/>
      <c r="E15" s="8"/>
      <c r="F15" s="8"/>
      <c r="G15" s="8"/>
      <c r="H15" s="9">
        <f t="shared" si="0"/>
        <v>0</v>
      </c>
    </row>
    <row r="16" spans="1:8" ht="12.75">
      <c r="A16" t="s">
        <v>23</v>
      </c>
      <c r="B16" s="8"/>
      <c r="C16" s="8"/>
      <c r="D16" s="8"/>
      <c r="E16" s="8"/>
      <c r="F16" s="8"/>
      <c r="G16" s="8"/>
      <c r="H16" s="9">
        <f t="shared" si="0"/>
        <v>0</v>
      </c>
    </row>
    <row r="17" spans="1:8" ht="12.75">
      <c r="A17" t="s">
        <v>24</v>
      </c>
      <c r="B17" s="10"/>
      <c r="C17" s="8"/>
      <c r="D17" s="10"/>
      <c r="E17" s="8"/>
      <c r="F17" s="10">
        <f>+'[1]DeprAD'!C47</f>
        <v>40000</v>
      </c>
      <c r="G17" s="10"/>
      <c r="H17" s="9">
        <f t="shared" si="0"/>
        <v>40000</v>
      </c>
    </row>
    <row r="18" spans="1:8" ht="12.75">
      <c r="A18" t="s">
        <v>25</v>
      </c>
      <c r="B18" s="11"/>
      <c r="C18" s="8"/>
      <c r="D18" s="11"/>
      <c r="E18" s="8"/>
      <c r="F18" s="11"/>
      <c r="G18" s="11"/>
      <c r="H18" s="9">
        <f t="shared" si="0"/>
        <v>0</v>
      </c>
    </row>
    <row r="19" spans="1:8" ht="12.75">
      <c r="A19" t="s">
        <v>26</v>
      </c>
      <c r="B19" s="11"/>
      <c r="C19" s="10"/>
      <c r="D19" s="10"/>
      <c r="E19" s="10"/>
      <c r="F19" s="11"/>
      <c r="G19" s="11"/>
      <c r="H19" s="9">
        <f t="shared" si="0"/>
        <v>0</v>
      </c>
    </row>
    <row r="20" spans="1:8" ht="12.75">
      <c r="A20" t="s">
        <v>27</v>
      </c>
      <c r="B20" s="11"/>
      <c r="C20" s="11"/>
      <c r="D20" s="11"/>
      <c r="E20" s="11"/>
      <c r="F20" s="11"/>
      <c r="G20" s="10"/>
      <c r="H20" s="9">
        <f t="shared" si="0"/>
        <v>0</v>
      </c>
    </row>
    <row r="21" spans="1:8" ht="12.75">
      <c r="A21" t="s">
        <v>28</v>
      </c>
      <c r="B21" s="11"/>
      <c r="C21" s="11"/>
      <c r="D21" s="11"/>
      <c r="E21" s="11"/>
      <c r="F21" s="11"/>
      <c r="G21" s="10"/>
      <c r="H21" s="12">
        <f t="shared" si="0"/>
        <v>0</v>
      </c>
    </row>
    <row r="22" spans="1:8" ht="12.75">
      <c r="A22" t="s">
        <v>29</v>
      </c>
      <c r="B22" s="11"/>
      <c r="C22" s="11"/>
      <c r="D22" s="11"/>
      <c r="E22" s="11"/>
      <c r="F22" s="11"/>
      <c r="G22" s="10"/>
      <c r="H22" s="12">
        <f t="shared" si="0"/>
        <v>0</v>
      </c>
    </row>
    <row r="23" spans="1:8" ht="12.75">
      <c r="A23" t="s">
        <v>30</v>
      </c>
      <c r="B23" s="11"/>
      <c r="C23" s="11"/>
      <c r="D23" s="11"/>
      <c r="E23" s="11"/>
      <c r="F23" s="11"/>
      <c r="G23" s="11"/>
      <c r="H23" s="13">
        <f t="shared" si="0"/>
        <v>0</v>
      </c>
    </row>
    <row r="24" spans="1:8" ht="12.75">
      <c r="A24" t="s">
        <v>31</v>
      </c>
      <c r="B24" s="7"/>
      <c r="C24" s="7">
        <f aca="true" t="shared" si="1" ref="C24:H24">SUM(C12:C23)</f>
        <v>97805</v>
      </c>
      <c r="D24" s="7">
        <f t="shared" si="1"/>
        <v>0</v>
      </c>
      <c r="E24" s="7">
        <f t="shared" si="1"/>
        <v>0</v>
      </c>
      <c r="F24" s="7">
        <f t="shared" si="1"/>
        <v>90000</v>
      </c>
      <c r="G24" s="7">
        <f t="shared" si="1"/>
        <v>0</v>
      </c>
      <c r="H24" s="7">
        <f t="shared" si="1"/>
        <v>187805</v>
      </c>
    </row>
    <row r="25" spans="1:8" ht="12.75">
      <c r="A25" t="s">
        <v>32</v>
      </c>
      <c r="B25" s="11"/>
      <c r="C25" s="11">
        <f>+Step3Depr!F26</f>
        <v>1630.0833333333333</v>
      </c>
      <c r="D25" s="11"/>
      <c r="E25" s="11"/>
      <c r="F25" s="11">
        <f>+Step3Depr!F48</f>
        <v>1425</v>
      </c>
      <c r="G25" s="11"/>
      <c r="H25" s="11">
        <f>SUM(B25:G25)</f>
        <v>3055.083333333333</v>
      </c>
    </row>
    <row r="26" spans="1:8" ht="12.75">
      <c r="A26" t="s">
        <v>33</v>
      </c>
      <c r="B26" s="14">
        <f aca="true" t="shared" si="2" ref="B26:H26">+B24-B25</f>
        <v>0</v>
      </c>
      <c r="C26" s="14">
        <f>+C24-C25</f>
        <v>96174.91666666667</v>
      </c>
      <c r="D26" s="14">
        <f t="shared" si="2"/>
        <v>0</v>
      </c>
      <c r="E26" s="14">
        <f t="shared" si="2"/>
        <v>0</v>
      </c>
      <c r="F26" s="14">
        <f t="shared" si="2"/>
        <v>88575</v>
      </c>
      <c r="G26" s="14">
        <f t="shared" si="2"/>
        <v>0</v>
      </c>
      <c r="H26" s="14">
        <f t="shared" si="2"/>
        <v>184749.91666666666</v>
      </c>
    </row>
    <row r="28" spans="1:8" ht="12.75">
      <c r="A28" t="s">
        <v>34</v>
      </c>
      <c r="B28" s="8"/>
      <c r="C28" s="8"/>
      <c r="D28" s="8"/>
      <c r="E28" s="8"/>
      <c r="F28" s="8"/>
      <c r="G28" s="8"/>
      <c r="H28" s="8"/>
    </row>
    <row r="29" spans="1:8" ht="12.75">
      <c r="A29" t="s">
        <v>20</v>
      </c>
      <c r="B29" s="15"/>
      <c r="C29" s="15"/>
      <c r="D29" s="15"/>
      <c r="E29" s="15"/>
      <c r="F29" s="15"/>
      <c r="G29" s="15"/>
      <c r="H29" s="15">
        <f>SUM(B29:G29)</f>
        <v>0</v>
      </c>
    </row>
    <row r="30" spans="1:8" ht="12.75">
      <c r="A30" t="s">
        <v>24</v>
      </c>
      <c r="B30" s="11"/>
      <c r="C30" s="11"/>
      <c r="D30" s="11"/>
      <c r="E30" s="11"/>
      <c r="F30" s="11"/>
      <c r="G30" s="11"/>
      <c r="H30" s="13">
        <f>SUM(B30:G30)</f>
        <v>0</v>
      </c>
    </row>
    <row r="31" spans="1:8" ht="12.75">
      <c r="A31" t="s">
        <v>31</v>
      </c>
      <c r="B31" s="15">
        <f>SUM(B29:B30)</f>
        <v>0</v>
      </c>
      <c r="C31" s="15"/>
      <c r="D31" s="15"/>
      <c r="E31" s="15"/>
      <c r="F31" s="15"/>
      <c r="G31" s="15"/>
      <c r="H31" s="15">
        <f>SUM(H29:H30)</f>
        <v>0</v>
      </c>
    </row>
    <row r="32" spans="1:8" ht="12.75">
      <c r="A32" t="s">
        <v>35</v>
      </c>
      <c r="B32" s="11"/>
      <c r="C32" s="11"/>
      <c r="D32" s="11"/>
      <c r="E32" s="11"/>
      <c r="F32" s="11"/>
      <c r="G32" s="11"/>
      <c r="H32" s="13">
        <f>SUM(B32:G32)</f>
        <v>0</v>
      </c>
    </row>
    <row r="33" spans="1:8" ht="12.75">
      <c r="A33" t="s">
        <v>36</v>
      </c>
      <c r="B33" s="11">
        <f>+B31-B32</f>
        <v>0</v>
      </c>
      <c r="C33" s="11"/>
      <c r="D33" s="11"/>
      <c r="E33" s="11"/>
      <c r="F33" s="11"/>
      <c r="G33" s="11"/>
      <c r="H33" s="11">
        <f>+H31-H32</f>
        <v>0</v>
      </c>
    </row>
    <row r="34" spans="2:8" ht="12.75">
      <c r="B34" s="8"/>
      <c r="C34" s="8"/>
      <c r="D34" s="8"/>
      <c r="E34" s="8"/>
      <c r="F34" s="8"/>
      <c r="G34" s="8"/>
      <c r="H34" s="8"/>
    </row>
    <row r="35" spans="1:8" ht="12.75">
      <c r="A35" t="s">
        <v>37</v>
      </c>
      <c r="B35" s="11">
        <f aca="true" t="shared" si="3" ref="B35:G35">+B43*0.2055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3">
        <f>SUM(B35:G35)</f>
        <v>0</v>
      </c>
    </row>
    <row r="37" spans="1:8" ht="12.75">
      <c r="A37" t="s">
        <v>38</v>
      </c>
      <c r="B37" s="7">
        <f aca="true" t="shared" si="4" ref="B37:H37">+B26-B33+B35</f>
        <v>0</v>
      </c>
      <c r="C37" s="7">
        <f>+C26-C33+C35</f>
        <v>96174.91666666667</v>
      </c>
      <c r="D37" s="7">
        <f t="shared" si="4"/>
        <v>0</v>
      </c>
      <c r="E37" s="7">
        <f t="shared" si="4"/>
        <v>0</v>
      </c>
      <c r="F37" s="7">
        <f t="shared" si="4"/>
        <v>88575</v>
      </c>
      <c r="G37" s="7">
        <f t="shared" si="4"/>
        <v>0</v>
      </c>
      <c r="H37" s="7">
        <f t="shared" si="4"/>
        <v>184749.91666666666</v>
      </c>
    </row>
    <row r="39" spans="1:8" ht="12.75">
      <c r="A39" t="s">
        <v>39</v>
      </c>
      <c r="B39" s="16">
        <v>0.0975</v>
      </c>
      <c r="C39" s="16">
        <v>0.0975</v>
      </c>
      <c r="D39" s="16">
        <v>0.0975</v>
      </c>
      <c r="E39" s="16">
        <v>0.0975</v>
      </c>
      <c r="F39" s="16">
        <v>0.0975</v>
      </c>
      <c r="G39" s="16">
        <v>0.0975</v>
      </c>
      <c r="H39" s="16">
        <v>0.0975</v>
      </c>
    </row>
    <row r="41" spans="1:8" ht="12.75">
      <c r="A41" t="s">
        <v>40</v>
      </c>
      <c r="B41" s="14">
        <f aca="true" t="shared" si="5" ref="B41:H41">+B37*B39</f>
        <v>0</v>
      </c>
      <c r="C41" s="14">
        <f>+C37*C39</f>
        <v>9377.054375000002</v>
      </c>
      <c r="D41" s="14">
        <f t="shared" si="5"/>
        <v>0</v>
      </c>
      <c r="E41" s="14">
        <f t="shared" si="5"/>
        <v>0</v>
      </c>
      <c r="F41" s="14">
        <f t="shared" si="5"/>
        <v>8636.0625</v>
      </c>
      <c r="G41" s="14">
        <f>+G37*G39</f>
        <v>0</v>
      </c>
      <c r="H41" s="14">
        <f t="shared" si="5"/>
        <v>18013.116875</v>
      </c>
    </row>
    <row r="43" spans="1:8" ht="12.75">
      <c r="A43" t="s">
        <v>41</v>
      </c>
      <c r="B43" s="8"/>
      <c r="C43" s="8"/>
      <c r="D43" s="8"/>
      <c r="E43" s="8"/>
      <c r="F43" s="8"/>
      <c r="G43" s="8"/>
      <c r="H43" s="8">
        <v>1250</v>
      </c>
    </row>
    <row r="44" spans="1:8" ht="12.75">
      <c r="A44" t="s">
        <v>42</v>
      </c>
      <c r="B44" s="8"/>
      <c r="C44" s="8"/>
      <c r="D44" s="8"/>
      <c r="E44" s="8"/>
      <c r="F44" s="8"/>
      <c r="G44" s="8"/>
      <c r="H44" s="8">
        <f>+Step3Depr!E56</f>
        <v>6110.166666666666</v>
      </c>
    </row>
    <row r="45" spans="1:8" ht="12.75">
      <c r="A45" t="s">
        <v>43</v>
      </c>
      <c r="B45" s="17"/>
      <c r="C45" s="17"/>
      <c r="D45" s="17"/>
      <c r="E45" s="17"/>
      <c r="F45" s="17"/>
      <c r="G45" s="17"/>
      <c r="H45" s="17">
        <v>0</v>
      </c>
    </row>
    <row r="46" spans="1:8" ht="12.75">
      <c r="A46" t="s">
        <v>44</v>
      </c>
      <c r="B46" s="8"/>
      <c r="C46" s="8"/>
      <c r="D46" s="8"/>
      <c r="E46" s="8"/>
      <c r="F46" s="8"/>
      <c r="G46" s="8"/>
      <c r="H46" s="8">
        <f>+H26/1000*0.65*6.6</f>
        <v>792.5771424999998</v>
      </c>
    </row>
    <row r="47" spans="1:8" ht="12.75">
      <c r="A47" t="s">
        <v>45</v>
      </c>
      <c r="B47" s="8"/>
      <c r="C47" s="8"/>
      <c r="D47" s="8"/>
      <c r="E47" s="8"/>
      <c r="F47" s="8"/>
      <c r="G47" s="8"/>
      <c r="H47" s="8">
        <f>+H26/1000*0.65*15</f>
        <v>1801.3116874999998</v>
      </c>
    </row>
    <row r="48" spans="1:8" ht="12.75">
      <c r="A48" t="s">
        <v>46</v>
      </c>
      <c r="B48" s="8"/>
      <c r="C48" s="8"/>
      <c r="D48" s="8"/>
      <c r="E48" s="8"/>
      <c r="F48" s="8"/>
      <c r="G48" s="8"/>
      <c r="H48" s="8">
        <v>3137</v>
      </c>
    </row>
    <row r="49" spans="1:8" ht="12.75">
      <c r="A49" t="s">
        <v>47</v>
      </c>
      <c r="B49" s="11"/>
      <c r="C49" s="11"/>
      <c r="D49" s="11"/>
      <c r="E49" s="11"/>
      <c r="F49" s="11"/>
      <c r="G49" s="11"/>
      <c r="H49" s="11">
        <v>5065</v>
      </c>
    </row>
    <row r="50" spans="1:8" ht="12.75">
      <c r="A50" t="s">
        <v>48</v>
      </c>
      <c r="B50" s="11"/>
      <c r="C50" s="11"/>
      <c r="D50" s="11"/>
      <c r="E50" s="11"/>
      <c r="F50" s="11"/>
      <c r="G50" s="11"/>
      <c r="H50" s="11">
        <f>SUM(H43:H49)</f>
        <v>18156.055496666668</v>
      </c>
    </row>
    <row r="52" spans="1:8" ht="12.75">
      <c r="A52" t="s">
        <v>49</v>
      </c>
      <c r="B52" s="7"/>
      <c r="C52" s="7"/>
      <c r="D52" s="7"/>
      <c r="E52" s="7"/>
      <c r="F52" s="7"/>
      <c r="G52" s="7"/>
      <c r="H52" s="7">
        <f>+H41+H50</f>
        <v>36169.17237166667</v>
      </c>
    </row>
    <row r="54" spans="1:8" ht="12.75">
      <c r="A54" t="s">
        <v>50</v>
      </c>
      <c r="B54" s="11"/>
      <c r="C54" s="11"/>
      <c r="D54" s="11"/>
      <c r="E54" s="11"/>
      <c r="F54" s="11"/>
      <c r="G54" s="11"/>
      <c r="H54" s="11">
        <v>789830</v>
      </c>
    </row>
    <row r="56" spans="1:8" ht="12.75">
      <c r="A56" t="s">
        <v>51</v>
      </c>
      <c r="B56" s="14"/>
      <c r="C56" s="14"/>
      <c r="D56" s="14"/>
      <c r="E56" s="14"/>
      <c r="F56" s="14"/>
      <c r="G56" s="14"/>
      <c r="H56" s="14">
        <f>SUM(H52:H54)</f>
        <v>825999.1723716666</v>
      </c>
    </row>
    <row r="58" spans="1:8" ht="12.75">
      <c r="A58" t="s">
        <v>52</v>
      </c>
      <c r="B58" s="16"/>
      <c r="C58" s="16"/>
      <c r="D58" s="16"/>
      <c r="E58" s="16"/>
      <c r="F58" s="16"/>
      <c r="G58" s="16"/>
      <c r="H58" s="16">
        <f>+H52/H54</f>
        <v>0.04579361681838708</v>
      </c>
    </row>
    <row r="60" ht="12.75">
      <c r="A60" t="s">
        <v>53</v>
      </c>
    </row>
    <row r="61" ht="12.75">
      <c r="A61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F1" sqref="F1"/>
    </sheetView>
  </sheetViews>
  <sheetFormatPr defaultColWidth="9.140625" defaultRowHeight="12.75"/>
  <cols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" t="s">
        <v>0</v>
      </c>
      <c r="B1" s="2"/>
      <c r="C1" s="2"/>
      <c r="D1" s="2"/>
      <c r="E1" s="2"/>
      <c r="F1" s="3" t="s">
        <v>104</v>
      </c>
    </row>
    <row r="3" spans="1:2" ht="15.75">
      <c r="A3" s="4" t="s">
        <v>54</v>
      </c>
      <c r="B3" s="19"/>
    </row>
    <row r="4" spans="1:2" ht="15.75">
      <c r="A4" s="4"/>
      <c r="B4" s="19"/>
    </row>
    <row r="5" spans="1:2" ht="15.75">
      <c r="A5" s="4" t="s">
        <v>13</v>
      </c>
      <c r="B5" s="19"/>
    </row>
    <row r="6" spans="1:2" ht="15.75">
      <c r="A6" s="4"/>
      <c r="B6" s="19"/>
    </row>
    <row r="7" spans="1:2" ht="15.75">
      <c r="A7" s="4" t="s">
        <v>98</v>
      </c>
      <c r="B7" s="19"/>
    </row>
    <row r="10" spans="1:6" ht="12.75">
      <c r="A10" s="5" t="s">
        <v>55</v>
      </c>
      <c r="C10" s="5"/>
      <c r="D10" s="5" t="s">
        <v>56</v>
      </c>
      <c r="E10" s="5" t="s">
        <v>57</v>
      </c>
      <c r="F10" s="5" t="s">
        <v>58</v>
      </c>
    </row>
    <row r="11" spans="1:6" ht="12.75">
      <c r="A11" s="6" t="s">
        <v>59</v>
      </c>
      <c r="B11" s="20" t="s">
        <v>60</v>
      </c>
      <c r="C11" s="6" t="s">
        <v>61</v>
      </c>
      <c r="D11" s="6" t="s">
        <v>62</v>
      </c>
      <c r="E11" s="6" t="s">
        <v>63</v>
      </c>
      <c r="F11" s="6" t="s">
        <v>56</v>
      </c>
    </row>
    <row r="12" spans="1:6" ht="12.75">
      <c r="A12" s="20"/>
      <c r="B12" s="20" t="s">
        <v>64</v>
      </c>
      <c r="C12" s="6"/>
      <c r="D12" s="6"/>
      <c r="E12" s="6"/>
      <c r="F12" s="6"/>
    </row>
    <row r="13" spans="1:6" ht="12.75">
      <c r="A13" s="21">
        <v>303</v>
      </c>
      <c r="B13" s="22" t="s">
        <v>65</v>
      </c>
      <c r="C13" s="23"/>
      <c r="D13" s="24">
        <v>0</v>
      </c>
      <c r="E13" s="23">
        <v>0</v>
      </c>
      <c r="F13" s="23">
        <v>0</v>
      </c>
    </row>
    <row r="14" spans="1:6" ht="12.75">
      <c r="A14" s="5">
        <v>304</v>
      </c>
      <c r="B14" t="s">
        <v>66</v>
      </c>
      <c r="C14" s="10"/>
      <c r="D14" s="25">
        <v>0.025</v>
      </c>
      <c r="E14" s="10">
        <f>+C14*D14</f>
        <v>0</v>
      </c>
      <c r="F14" s="10">
        <f>+E14/2</f>
        <v>0</v>
      </c>
    </row>
    <row r="15" spans="1:6" ht="12.75">
      <c r="A15" s="5">
        <v>304</v>
      </c>
      <c r="B15" t="s">
        <v>67</v>
      </c>
      <c r="C15" s="10"/>
      <c r="D15" s="25">
        <v>0.04</v>
      </c>
      <c r="E15" s="10">
        <f>+C15*D15</f>
        <v>0</v>
      </c>
      <c r="F15" s="10">
        <f>+E15/2</f>
        <v>0</v>
      </c>
    </row>
    <row r="16" spans="1:6" ht="12.75">
      <c r="A16" s="5">
        <v>331</v>
      </c>
      <c r="B16" t="s">
        <v>68</v>
      </c>
      <c r="C16" s="11"/>
      <c r="D16" s="25">
        <v>0.04</v>
      </c>
      <c r="E16" s="11">
        <f>+C16*D16</f>
        <v>0</v>
      </c>
      <c r="F16" s="11">
        <f>+E16/2</f>
        <v>0</v>
      </c>
    </row>
    <row r="17" spans="1:6" ht="12.75">
      <c r="A17" s="5"/>
      <c r="B17" t="s">
        <v>69</v>
      </c>
      <c r="C17" s="14">
        <f>SUM(C13:C16)</f>
        <v>0</v>
      </c>
      <c r="D17" s="20"/>
      <c r="E17" s="14">
        <f>SUM(E13:E16)</f>
        <v>0</v>
      </c>
      <c r="F17" s="14">
        <f>SUM(F13:F16)</f>
        <v>0</v>
      </c>
    </row>
    <row r="18" ht="12.75">
      <c r="A18" s="5"/>
    </row>
    <row r="19" spans="1:6" ht="12.75">
      <c r="A19" s="6"/>
      <c r="B19" s="20" t="s">
        <v>70</v>
      </c>
      <c r="C19" s="6"/>
      <c r="D19" s="6"/>
      <c r="E19" s="6"/>
      <c r="F19" s="6"/>
    </row>
    <row r="20" spans="1:6" ht="12.75">
      <c r="A20" s="5">
        <v>307</v>
      </c>
      <c r="B20" s="22" t="s">
        <v>71</v>
      </c>
      <c r="C20" s="26">
        <v>97805</v>
      </c>
      <c r="D20" s="25">
        <v>0.03333333333333333</v>
      </c>
      <c r="E20" s="26">
        <f aca="true" t="shared" si="0" ref="E20:E25">+C20*D20</f>
        <v>3260.1666666666665</v>
      </c>
      <c r="F20" s="26">
        <f aca="true" t="shared" si="1" ref="F20:F25">+E20/2</f>
        <v>1630.0833333333333</v>
      </c>
    </row>
    <row r="21" spans="1:6" ht="12.75">
      <c r="A21" s="5">
        <v>311</v>
      </c>
      <c r="B21" s="22" t="s">
        <v>72</v>
      </c>
      <c r="C21" s="10"/>
      <c r="D21" s="25">
        <v>0.1</v>
      </c>
      <c r="E21" s="8">
        <f t="shared" si="0"/>
        <v>0</v>
      </c>
      <c r="F21" s="8">
        <f t="shared" si="1"/>
        <v>0</v>
      </c>
    </row>
    <row r="22" spans="1:6" ht="12.75">
      <c r="A22" s="5">
        <v>331</v>
      </c>
      <c r="B22" s="22" t="s">
        <v>68</v>
      </c>
      <c r="C22" s="10"/>
      <c r="D22" s="27">
        <v>0.04</v>
      </c>
      <c r="E22" s="10">
        <f t="shared" si="0"/>
        <v>0</v>
      </c>
      <c r="F22" s="10">
        <f t="shared" si="1"/>
        <v>0</v>
      </c>
    </row>
    <row r="23" spans="1:6" ht="12.75">
      <c r="A23" s="5">
        <v>333</v>
      </c>
      <c r="B23" s="22" t="s">
        <v>73</v>
      </c>
      <c r="C23" s="10"/>
      <c r="D23" s="27">
        <v>0.04</v>
      </c>
      <c r="E23" s="10">
        <f t="shared" si="0"/>
        <v>0</v>
      </c>
      <c r="F23" s="10">
        <f t="shared" si="1"/>
        <v>0</v>
      </c>
    </row>
    <row r="24" spans="1:6" ht="12.75">
      <c r="A24" s="5">
        <v>334</v>
      </c>
      <c r="B24" s="22" t="s">
        <v>74</v>
      </c>
      <c r="C24" s="10"/>
      <c r="D24" s="27">
        <v>0.05</v>
      </c>
      <c r="E24" s="10">
        <f t="shared" si="0"/>
        <v>0</v>
      </c>
      <c r="F24" s="10">
        <f t="shared" si="1"/>
        <v>0</v>
      </c>
    </row>
    <row r="25" spans="1:6" ht="12.75">
      <c r="A25" s="5">
        <v>339</v>
      </c>
      <c r="B25" s="22" t="s">
        <v>75</v>
      </c>
      <c r="C25" s="11"/>
      <c r="D25" s="27">
        <v>0.05</v>
      </c>
      <c r="E25" s="11">
        <f t="shared" si="0"/>
        <v>0</v>
      </c>
      <c r="F25" s="11">
        <f t="shared" si="1"/>
        <v>0</v>
      </c>
    </row>
    <row r="26" spans="1:6" ht="12.75">
      <c r="A26" s="5"/>
      <c r="B26" t="s">
        <v>69</v>
      </c>
      <c r="C26" s="14">
        <f>SUM(C20:C25)</f>
        <v>97805</v>
      </c>
      <c r="D26" s="20"/>
      <c r="E26" s="14">
        <f>SUM(E20:E25)</f>
        <v>3260.1666666666665</v>
      </c>
      <c r="F26" s="14">
        <f>SUM(F20:F25)</f>
        <v>1630.0833333333333</v>
      </c>
    </row>
    <row r="27" ht="12.75">
      <c r="A27" s="5"/>
    </row>
    <row r="28" spans="1:6" ht="12.75">
      <c r="A28" s="6"/>
      <c r="B28" s="20" t="s">
        <v>76</v>
      </c>
      <c r="C28" s="6"/>
      <c r="D28" s="6"/>
      <c r="E28" s="6"/>
      <c r="F28" s="6"/>
    </row>
    <row r="29" spans="1:6" ht="12.75">
      <c r="A29" s="5">
        <v>304</v>
      </c>
      <c r="B29" t="s">
        <v>77</v>
      </c>
      <c r="C29" s="15"/>
      <c r="D29" s="25">
        <v>0.025</v>
      </c>
      <c r="E29" s="15">
        <f aca="true" t="shared" si="2" ref="E29:E34">+C29*D29</f>
        <v>0</v>
      </c>
      <c r="F29" s="15">
        <f aca="true" t="shared" si="3" ref="F29:F34">+E29/2</f>
        <v>0</v>
      </c>
    </row>
    <row r="30" spans="1:6" ht="12.75">
      <c r="A30" s="5">
        <v>311</v>
      </c>
      <c r="B30" t="s">
        <v>78</v>
      </c>
      <c r="C30" s="8"/>
      <c r="D30" s="25">
        <v>0.1</v>
      </c>
      <c r="E30" s="8">
        <f t="shared" si="2"/>
        <v>0</v>
      </c>
      <c r="F30" s="8">
        <f t="shared" si="3"/>
        <v>0</v>
      </c>
    </row>
    <row r="31" spans="1:6" ht="12.75">
      <c r="A31" s="5">
        <v>320</v>
      </c>
      <c r="B31" t="s">
        <v>79</v>
      </c>
      <c r="C31" s="8"/>
      <c r="D31" s="25">
        <v>0.1</v>
      </c>
      <c r="E31" s="8">
        <f t="shared" si="2"/>
        <v>0</v>
      </c>
      <c r="F31" s="8">
        <f t="shared" si="3"/>
        <v>0</v>
      </c>
    </row>
    <row r="32" spans="1:6" ht="12.75">
      <c r="A32" s="5">
        <v>331</v>
      </c>
      <c r="B32" t="s">
        <v>68</v>
      </c>
      <c r="C32" s="10"/>
      <c r="D32" s="27">
        <v>0.04</v>
      </c>
      <c r="E32" s="10">
        <f t="shared" si="2"/>
        <v>0</v>
      </c>
      <c r="F32" s="10">
        <f t="shared" si="3"/>
        <v>0</v>
      </c>
    </row>
    <row r="33" spans="1:6" ht="12.75">
      <c r="A33" s="5">
        <v>334</v>
      </c>
      <c r="B33" s="22" t="s">
        <v>74</v>
      </c>
      <c r="C33" s="10"/>
      <c r="D33" s="27">
        <v>0.05</v>
      </c>
      <c r="E33" s="10">
        <f t="shared" si="2"/>
        <v>0</v>
      </c>
      <c r="F33" s="10">
        <f t="shared" si="3"/>
        <v>0</v>
      </c>
    </row>
    <row r="34" spans="1:6" ht="12.75">
      <c r="A34" s="5">
        <v>339</v>
      </c>
      <c r="B34" s="22" t="s">
        <v>75</v>
      </c>
      <c r="C34" s="11"/>
      <c r="D34" s="27">
        <v>0.05</v>
      </c>
      <c r="E34" s="11">
        <f t="shared" si="2"/>
        <v>0</v>
      </c>
      <c r="F34" s="11">
        <f t="shared" si="3"/>
        <v>0</v>
      </c>
    </row>
    <row r="35" spans="1:6" ht="12.75">
      <c r="A35" s="5"/>
      <c r="B35" t="s">
        <v>69</v>
      </c>
      <c r="C35" s="14">
        <f>SUM(C29:C34)</f>
        <v>0</v>
      </c>
      <c r="D35" s="20"/>
      <c r="E35" s="14">
        <f>SUM(E29:E34)</f>
        <v>0</v>
      </c>
      <c r="F35" s="14">
        <f>SUM(F29:F34)</f>
        <v>0</v>
      </c>
    </row>
    <row r="36" spans="1:4" ht="12.75">
      <c r="A36" s="5"/>
      <c r="C36" s="8"/>
      <c r="D36" s="25"/>
    </row>
    <row r="37" spans="1:6" ht="12.75">
      <c r="A37" s="6"/>
      <c r="B37" s="20" t="s">
        <v>80</v>
      </c>
      <c r="C37" s="6"/>
      <c r="D37" s="6"/>
      <c r="E37" s="6"/>
      <c r="F37" s="6"/>
    </row>
    <row r="38" spans="1:6" ht="12.75">
      <c r="A38" s="5">
        <v>307</v>
      </c>
      <c r="B38" s="22" t="s">
        <v>71</v>
      </c>
      <c r="C38" s="26"/>
      <c r="D38" s="25">
        <v>0.03333333333333333</v>
      </c>
      <c r="E38" s="26">
        <f>+C38*D38</f>
        <v>0</v>
      </c>
      <c r="F38" s="26">
        <f>+E38/2</f>
        <v>0</v>
      </c>
    </row>
    <row r="39" spans="1:6" ht="12.75">
      <c r="A39" s="5">
        <v>311</v>
      </c>
      <c r="B39" s="22" t="s">
        <v>72</v>
      </c>
      <c r="C39" s="10"/>
      <c r="D39" s="25">
        <v>0.1</v>
      </c>
      <c r="E39" s="8">
        <f>+C39*D39</f>
        <v>0</v>
      </c>
      <c r="F39" s="8">
        <f>+E39/2</f>
        <v>0</v>
      </c>
    </row>
    <row r="40" spans="1:6" ht="12.75">
      <c r="A40" s="5">
        <v>331</v>
      </c>
      <c r="B40" t="s">
        <v>68</v>
      </c>
      <c r="C40" s="10"/>
      <c r="D40" s="27">
        <v>0.04</v>
      </c>
      <c r="E40" s="10">
        <f>+C40*D40</f>
        <v>0</v>
      </c>
      <c r="F40" s="10">
        <f>+E40/2</f>
        <v>0</v>
      </c>
    </row>
    <row r="41" spans="1:6" ht="12.75">
      <c r="A41" s="5">
        <v>333</v>
      </c>
      <c r="B41" t="s">
        <v>73</v>
      </c>
      <c r="C41" s="10"/>
      <c r="D41" s="27">
        <v>0.04</v>
      </c>
      <c r="E41" s="10">
        <f>+C41*D41</f>
        <v>0</v>
      </c>
      <c r="F41" s="10">
        <f>+E41/2</f>
        <v>0</v>
      </c>
    </row>
    <row r="42" spans="1:6" ht="12.75">
      <c r="A42" s="5">
        <v>334</v>
      </c>
      <c r="B42" t="s">
        <v>81</v>
      </c>
      <c r="C42" s="11"/>
      <c r="D42" s="27">
        <v>0.05</v>
      </c>
      <c r="E42" s="11">
        <f>+C42*D42</f>
        <v>0</v>
      </c>
      <c r="F42" s="11">
        <f>+E42/2</f>
        <v>0</v>
      </c>
    </row>
    <row r="43" spans="1:6" ht="12.75">
      <c r="A43" s="5"/>
      <c r="B43" t="s">
        <v>69</v>
      </c>
      <c r="C43" s="14">
        <f>SUM(C38:C42)</f>
        <v>0</v>
      </c>
      <c r="D43" s="20"/>
      <c r="E43" s="14">
        <f>SUM(E38:E42)</f>
        <v>0</v>
      </c>
      <c r="F43" s="14">
        <f>SUM(F38:F42)</f>
        <v>0</v>
      </c>
    </row>
    <row r="44" spans="1:6" ht="12.75">
      <c r="A44" s="5"/>
      <c r="C44" s="14"/>
      <c r="D44" s="20"/>
      <c r="E44" s="14"/>
      <c r="F44" s="28"/>
    </row>
    <row r="45" spans="1:6" ht="12.75">
      <c r="A45" s="6"/>
      <c r="B45" s="20" t="s">
        <v>82</v>
      </c>
      <c r="C45" s="6"/>
      <c r="D45" s="6"/>
      <c r="E45" s="6"/>
      <c r="F45" s="6"/>
    </row>
    <row r="46" spans="1:6" ht="12.75">
      <c r="A46" s="5">
        <v>304</v>
      </c>
      <c r="B46" t="s">
        <v>77</v>
      </c>
      <c r="C46" s="15">
        <v>50000</v>
      </c>
      <c r="D46" s="25">
        <v>0.025</v>
      </c>
      <c r="E46" s="15">
        <f>+C46*D46</f>
        <v>1250</v>
      </c>
      <c r="F46" s="15">
        <f>+E46/2</f>
        <v>625</v>
      </c>
    </row>
    <row r="47" spans="1:6" ht="12.75">
      <c r="A47" s="5">
        <v>331</v>
      </c>
      <c r="B47" t="s">
        <v>68</v>
      </c>
      <c r="C47" s="11">
        <v>40000</v>
      </c>
      <c r="D47" s="27">
        <v>0.04</v>
      </c>
      <c r="E47" s="11">
        <f>+C47*D47</f>
        <v>1600</v>
      </c>
      <c r="F47" s="11">
        <f>+E47/2</f>
        <v>800</v>
      </c>
    </row>
    <row r="48" spans="2:6" ht="12.75">
      <c r="B48" t="s">
        <v>69</v>
      </c>
      <c r="C48" s="14">
        <f>SUM(C46:C47)</f>
        <v>90000</v>
      </c>
      <c r="D48" s="20"/>
      <c r="E48" s="14">
        <f>SUM(E46:E47)</f>
        <v>2850</v>
      </c>
      <c r="F48" s="28">
        <f>SUM(F46:F47)</f>
        <v>1425</v>
      </c>
    </row>
    <row r="50" ht="12.75">
      <c r="B50" s="20" t="s">
        <v>83</v>
      </c>
    </row>
    <row r="51" spans="1:6" ht="12.75">
      <c r="A51" s="5">
        <v>341</v>
      </c>
      <c r="B51" t="s">
        <v>84</v>
      </c>
      <c r="C51" s="15"/>
      <c r="D51" s="25">
        <v>0.2</v>
      </c>
      <c r="E51" s="15">
        <f>+C51*D51</f>
        <v>0</v>
      </c>
      <c r="F51" s="15">
        <f>+E51/2</f>
        <v>0</v>
      </c>
    </row>
    <row r="52" spans="1:6" ht="12.75">
      <c r="A52" s="5">
        <v>343</v>
      </c>
      <c r="B52" t="s">
        <v>85</v>
      </c>
      <c r="C52" s="10"/>
      <c r="D52" s="27">
        <v>0.1</v>
      </c>
      <c r="E52" s="10">
        <f>+C52*D52</f>
        <v>0</v>
      </c>
      <c r="F52" s="10">
        <f>+E52/2</f>
        <v>0</v>
      </c>
    </row>
    <row r="53" spans="1:6" ht="12.75">
      <c r="A53" s="5">
        <v>347</v>
      </c>
      <c r="B53" t="s">
        <v>86</v>
      </c>
      <c r="C53" s="11"/>
      <c r="D53" s="27">
        <v>0.1</v>
      </c>
      <c r="E53" s="11">
        <f>+C53*D53</f>
        <v>0</v>
      </c>
      <c r="F53" s="11">
        <f>+E53/2</f>
        <v>0</v>
      </c>
    </row>
    <row r="54" spans="2:6" ht="12.75">
      <c r="B54" t="s">
        <v>69</v>
      </c>
      <c r="C54" s="14">
        <f>SUM(C51:C53)</f>
        <v>0</v>
      </c>
      <c r="D54" s="20"/>
      <c r="E54" s="14">
        <f>SUM(E51:E53)</f>
        <v>0</v>
      </c>
      <c r="F54" s="14">
        <f>SUM(F51:F53)</f>
        <v>0</v>
      </c>
    </row>
    <row r="56" spans="2:6" ht="12.75">
      <c r="B56" t="s">
        <v>87</v>
      </c>
      <c r="C56" s="14">
        <f>+C17+C26+C35+C43+C48+C54</f>
        <v>187805</v>
      </c>
      <c r="E56" s="14">
        <f>+E17+E26+E35+E43+E48+E54</f>
        <v>6110.166666666666</v>
      </c>
      <c r="F56" s="14">
        <f>+F17+F26+F35+F43+F48+F54</f>
        <v>3055.083333333333</v>
      </c>
    </row>
    <row r="58" ht="12.75">
      <c r="A58" t="s">
        <v>53</v>
      </c>
    </row>
    <row r="59" ht="12.75">
      <c r="A59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B7">
      <selection activeCell="H49" sqref="H49"/>
    </sheetView>
  </sheetViews>
  <sheetFormatPr defaultColWidth="9.140625" defaultRowHeight="12.75"/>
  <cols>
    <col min="1" max="1" width="42.7109375" style="0" customWidth="1"/>
    <col min="8" max="8" width="10.71093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 t="s">
        <v>105</v>
      </c>
    </row>
    <row r="3" ht="15.75">
      <c r="A3" s="4" t="s">
        <v>1</v>
      </c>
    </row>
    <row r="4" ht="15.75">
      <c r="A4" s="4"/>
    </row>
    <row r="5" ht="15.75">
      <c r="A5" s="4" t="s">
        <v>2</v>
      </c>
    </row>
    <row r="6" spans="2:7" ht="12.75">
      <c r="B6" s="5" t="s">
        <v>3</v>
      </c>
      <c r="C6" s="5" t="s">
        <v>4</v>
      </c>
      <c r="D6" s="5">
        <v>175</v>
      </c>
      <c r="E6" s="5" t="s">
        <v>5</v>
      </c>
      <c r="F6" s="5" t="s">
        <v>6</v>
      </c>
      <c r="G6" s="5" t="s">
        <v>7</v>
      </c>
    </row>
    <row r="7" spans="2:8" ht="12.75"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pans="2:8" ht="12.75"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</row>
    <row r="9" spans="1:8" ht="12.75">
      <c r="A9" t="s">
        <v>16</v>
      </c>
      <c r="B9" s="6" t="s">
        <v>17</v>
      </c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</row>
    <row r="11" ht="12.75">
      <c r="A11" t="s">
        <v>18</v>
      </c>
    </row>
    <row r="12" spans="1:8" ht="12.75">
      <c r="A12" t="s">
        <v>19</v>
      </c>
      <c r="B12" s="7">
        <f>+'[1]DeprAD'!C13</f>
        <v>48352</v>
      </c>
      <c r="C12" s="7"/>
      <c r="D12" s="7"/>
      <c r="E12" s="7"/>
      <c r="F12" s="7"/>
      <c r="G12" s="7"/>
      <c r="H12" s="7">
        <f>SUM(B12:G12)</f>
        <v>48352</v>
      </c>
    </row>
    <row r="13" spans="1:8" ht="12.75">
      <c r="A13" t="s">
        <v>20</v>
      </c>
      <c r="B13" s="8">
        <f>+'[1]DeprAD'!C14+'[1]DeprAD'!C15</f>
        <v>487841</v>
      </c>
      <c r="C13" s="8"/>
      <c r="D13" s="8">
        <f>+'[1]DeprAD'!C29</f>
        <v>21950</v>
      </c>
      <c r="E13" s="8"/>
      <c r="F13" s="8">
        <f>+'[1]DeprAD'!C46</f>
        <v>50000</v>
      </c>
      <c r="G13" s="8"/>
      <c r="H13" s="9">
        <f>SUM(B13:G13)</f>
        <v>559791</v>
      </c>
    </row>
    <row r="14" spans="1:8" ht="12.75">
      <c r="A14" t="s">
        <v>21</v>
      </c>
      <c r="B14" s="8"/>
      <c r="C14" s="8">
        <v>114528</v>
      </c>
      <c r="D14" s="8"/>
      <c r="E14" s="8">
        <f>+'[1]DeprAD'!C38</f>
        <v>7844</v>
      </c>
      <c r="F14" s="8"/>
      <c r="G14" s="8"/>
      <c r="H14" s="9">
        <f aca="true" t="shared" si="0" ref="H14:H23">SUM(B14:G14)</f>
        <v>122372</v>
      </c>
    </row>
    <row r="15" spans="1:8" ht="12.75">
      <c r="A15" t="s">
        <v>22</v>
      </c>
      <c r="B15" s="8"/>
      <c r="C15" s="8">
        <v>20249</v>
      </c>
      <c r="D15" s="8">
        <f>+'[1]DeprAD'!C30</f>
        <v>5459</v>
      </c>
      <c r="E15" s="8">
        <f>+'[1]DeprAD'!C39</f>
        <v>1539</v>
      </c>
      <c r="F15" s="8"/>
      <c r="G15" s="8"/>
      <c r="H15" s="9">
        <f t="shared" si="0"/>
        <v>27247</v>
      </c>
    </row>
    <row r="16" spans="1:8" ht="12.75">
      <c r="A16" t="s">
        <v>23</v>
      </c>
      <c r="B16" s="8"/>
      <c r="C16" s="8">
        <f>+'[1]DeprAD'!C22</f>
        <v>14615</v>
      </c>
      <c r="D16" s="8">
        <f>+'[1]DeprAD'!C31</f>
        <v>15656</v>
      </c>
      <c r="E16" s="8"/>
      <c r="F16" s="8"/>
      <c r="G16" s="8"/>
      <c r="H16" s="9">
        <f t="shared" si="0"/>
        <v>30271</v>
      </c>
    </row>
    <row r="17" spans="1:8" ht="12.75">
      <c r="A17" t="s">
        <v>24</v>
      </c>
      <c r="B17" s="10">
        <f>+'[1]DeprAD'!C16</f>
        <v>213807</v>
      </c>
      <c r="C17" s="8">
        <f>+'[1]DeprAD'!C23</f>
        <v>1331</v>
      </c>
      <c r="D17" s="10">
        <v>124142</v>
      </c>
      <c r="E17" s="8">
        <f>+'[1]DeprAD'!C40</f>
        <v>294</v>
      </c>
      <c r="F17" s="10">
        <f>+'[1]DeprAD'!C47</f>
        <v>40000</v>
      </c>
      <c r="G17" s="10"/>
      <c r="H17" s="9">
        <f t="shared" si="0"/>
        <v>379574</v>
      </c>
    </row>
    <row r="18" spans="1:8" ht="12.75">
      <c r="A18" t="s">
        <v>25</v>
      </c>
      <c r="B18" s="11"/>
      <c r="C18" s="8"/>
      <c r="D18" s="11"/>
      <c r="E18" s="8">
        <f>+'[1]DeprAD'!C41</f>
        <v>385</v>
      </c>
      <c r="F18" s="11"/>
      <c r="G18" s="11"/>
      <c r="H18" s="9">
        <f t="shared" si="0"/>
        <v>385</v>
      </c>
    </row>
    <row r="19" spans="1:8" ht="12.75">
      <c r="A19" t="s">
        <v>26</v>
      </c>
      <c r="B19" s="11"/>
      <c r="C19" s="10">
        <f>+'[1]DeprAD'!C24</f>
        <v>740</v>
      </c>
      <c r="D19" s="10">
        <f>+'[1]DeprAD'!C33</f>
        <v>175</v>
      </c>
      <c r="E19" s="10">
        <f>+'[1]DeprAD'!C42</f>
        <v>333</v>
      </c>
      <c r="F19" s="11"/>
      <c r="G19" s="11"/>
      <c r="H19" s="9">
        <f t="shared" si="0"/>
        <v>1248</v>
      </c>
    </row>
    <row r="20" spans="1:8" ht="12.75">
      <c r="A20" t="s">
        <v>27</v>
      </c>
      <c r="B20" s="11"/>
      <c r="C20" s="11"/>
      <c r="D20" s="11"/>
      <c r="E20" s="11"/>
      <c r="F20" s="11"/>
      <c r="G20" s="10">
        <f>+'[1]DeprAD'!C51</f>
        <v>57648</v>
      </c>
      <c r="H20" s="9">
        <f t="shared" si="0"/>
        <v>57648</v>
      </c>
    </row>
    <row r="21" spans="1:8" ht="12.75">
      <c r="A21" t="s">
        <v>28</v>
      </c>
      <c r="B21" s="11"/>
      <c r="C21" s="11"/>
      <c r="D21" s="11"/>
      <c r="E21" s="11"/>
      <c r="F21" s="11"/>
      <c r="G21" s="10">
        <f>+'[1]DeprAD'!C52</f>
        <v>3100</v>
      </c>
      <c r="H21" s="12">
        <f t="shared" si="0"/>
        <v>3100</v>
      </c>
    </row>
    <row r="22" spans="1:8" ht="12.75">
      <c r="A22" t="s">
        <v>29</v>
      </c>
      <c r="B22" s="11"/>
      <c r="C22" s="11"/>
      <c r="D22" s="11"/>
      <c r="E22" s="11"/>
      <c r="F22" s="11"/>
      <c r="G22" s="10">
        <f>+'[1]DeprAD'!C53</f>
        <v>13729</v>
      </c>
      <c r="H22" s="12">
        <f t="shared" si="0"/>
        <v>13729</v>
      </c>
    </row>
    <row r="23" spans="1:8" ht="12.75">
      <c r="A23" t="s">
        <v>30</v>
      </c>
      <c r="B23" s="11"/>
      <c r="C23" s="11">
        <f>+'[1]DeprAD'!C25</f>
        <v>501</v>
      </c>
      <c r="D23" s="11">
        <f>+'[1]DeprAD'!C34</f>
        <v>212</v>
      </c>
      <c r="E23" s="11"/>
      <c r="F23" s="11"/>
      <c r="G23" s="11"/>
      <c r="H23" s="13">
        <f t="shared" si="0"/>
        <v>713</v>
      </c>
    </row>
    <row r="24" spans="1:8" ht="12.75">
      <c r="A24" t="s">
        <v>31</v>
      </c>
      <c r="B24" s="7">
        <f>SUM(B12:B23)</f>
        <v>750000</v>
      </c>
      <c r="C24" s="7">
        <f aca="true" t="shared" si="1" ref="C24:H24">SUM(C12:C23)</f>
        <v>151964</v>
      </c>
      <c r="D24" s="7">
        <f t="shared" si="1"/>
        <v>167594</v>
      </c>
      <c r="E24" s="7">
        <f t="shared" si="1"/>
        <v>10395</v>
      </c>
      <c r="F24" s="7">
        <f t="shared" si="1"/>
        <v>90000</v>
      </c>
      <c r="G24" s="7">
        <f t="shared" si="1"/>
        <v>74477</v>
      </c>
      <c r="H24" s="7">
        <f t="shared" si="1"/>
        <v>1244430</v>
      </c>
    </row>
    <row r="25" spans="1:8" ht="12.75">
      <c r="A25" t="s">
        <v>32</v>
      </c>
      <c r="B25" s="11">
        <f>+'[1]DeprAD'!F17</f>
        <v>10504.3525</v>
      </c>
      <c r="C25" s="11">
        <v>3271</v>
      </c>
      <c r="D25" s="11">
        <v>3823</v>
      </c>
      <c r="E25" s="11">
        <f>+'[1]DeprAD'!F43</f>
        <v>229.5883333333333</v>
      </c>
      <c r="F25" s="11">
        <f>+'[1]DeprAD'!F48</f>
        <v>1425</v>
      </c>
      <c r="G25" s="11">
        <f>+'[1]DeprAD'!F54</f>
        <v>6606.25</v>
      </c>
      <c r="H25" s="11">
        <f>SUM(B25:G25)</f>
        <v>25859.190833333334</v>
      </c>
    </row>
    <row r="26" spans="1:8" ht="12.75">
      <c r="A26" t="s">
        <v>33</v>
      </c>
      <c r="B26" s="14">
        <f aca="true" t="shared" si="2" ref="B26:H26">+B24-B25</f>
        <v>739495.6475</v>
      </c>
      <c r="C26" s="14">
        <f>+C24-C25</f>
        <v>148693</v>
      </c>
      <c r="D26" s="14">
        <f t="shared" si="2"/>
        <v>163771</v>
      </c>
      <c r="E26" s="14">
        <f t="shared" si="2"/>
        <v>10165.411666666667</v>
      </c>
      <c r="F26" s="14">
        <f t="shared" si="2"/>
        <v>88575</v>
      </c>
      <c r="G26" s="14">
        <f t="shared" si="2"/>
        <v>67870.75</v>
      </c>
      <c r="H26" s="14">
        <f t="shared" si="2"/>
        <v>1218570.8091666666</v>
      </c>
    </row>
    <row r="28" spans="1:8" ht="12.75">
      <c r="A28" t="s">
        <v>34</v>
      </c>
      <c r="B28" s="8"/>
      <c r="C28" s="8"/>
      <c r="D28" s="8"/>
      <c r="E28" s="8"/>
      <c r="F28" s="8"/>
      <c r="G28" s="8"/>
      <c r="H28" s="8"/>
    </row>
    <row r="29" spans="1:8" ht="12.75">
      <c r="A29" t="s">
        <v>20</v>
      </c>
      <c r="B29" s="15">
        <f>+'[1]AmortAA'!C13+'[1]AmortAA'!C14</f>
        <v>210000</v>
      </c>
      <c r="C29" s="15"/>
      <c r="D29" s="15"/>
      <c r="E29" s="15"/>
      <c r="F29" s="15"/>
      <c r="G29" s="15"/>
      <c r="H29" s="15">
        <f>SUM(B29:G29)</f>
        <v>210000</v>
      </c>
    </row>
    <row r="30" spans="1:8" ht="12.75">
      <c r="A30" t="s">
        <v>24</v>
      </c>
      <c r="B30" s="11">
        <f>+'[1]AmortAA'!C15</f>
        <v>90000</v>
      </c>
      <c r="C30" s="11"/>
      <c r="D30" s="11"/>
      <c r="E30" s="11"/>
      <c r="F30" s="11"/>
      <c r="G30" s="11"/>
      <c r="H30" s="13">
        <f>SUM(B30:G30)</f>
        <v>90000</v>
      </c>
    </row>
    <row r="31" spans="1:8" ht="12.75">
      <c r="A31" t="s">
        <v>31</v>
      </c>
      <c r="B31" s="15">
        <f>SUM(B29:B30)</f>
        <v>300000</v>
      </c>
      <c r="C31" s="15"/>
      <c r="D31" s="15"/>
      <c r="E31" s="15"/>
      <c r="F31" s="15"/>
      <c r="G31" s="15"/>
      <c r="H31" s="15">
        <f>SUM(H29:H30)</f>
        <v>300000</v>
      </c>
    </row>
    <row r="32" spans="1:8" ht="12.75">
      <c r="A32" t="s">
        <v>35</v>
      </c>
      <c r="B32" s="11">
        <f>+'[1]AmortAA'!F16</f>
        <v>4429.1625</v>
      </c>
      <c r="C32" s="11"/>
      <c r="D32" s="11"/>
      <c r="E32" s="11"/>
      <c r="F32" s="11"/>
      <c r="G32" s="11"/>
      <c r="H32" s="13">
        <f>SUM(B32:G32)</f>
        <v>4429.1625</v>
      </c>
    </row>
    <row r="33" spans="1:8" ht="12.75">
      <c r="A33" t="s">
        <v>36</v>
      </c>
      <c r="B33" s="11">
        <f>+B31-B32</f>
        <v>295570.8375</v>
      </c>
      <c r="C33" s="11"/>
      <c r="D33" s="11"/>
      <c r="E33" s="11"/>
      <c r="F33" s="11"/>
      <c r="G33" s="11"/>
      <c r="H33" s="11">
        <f>+H31-H32</f>
        <v>295570.8375</v>
      </c>
    </row>
    <row r="34" spans="2:8" ht="12.75">
      <c r="B34" s="8"/>
      <c r="C34" s="8"/>
      <c r="D34" s="8"/>
      <c r="E34" s="8"/>
      <c r="F34" s="8"/>
      <c r="G34" s="8"/>
      <c r="H34" s="8"/>
    </row>
    <row r="35" spans="1:8" ht="12.75">
      <c r="A35" t="s">
        <v>37</v>
      </c>
      <c r="B35" s="11">
        <f aca="true" t="shared" si="3" ref="B35:G35">+B43*0.2055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3">
        <f>SUM(B35:G35)</f>
        <v>0</v>
      </c>
    </row>
    <row r="37" spans="1:8" ht="12.75">
      <c r="A37" t="s">
        <v>38</v>
      </c>
      <c r="B37" s="7">
        <f aca="true" t="shared" si="4" ref="B37:H37">+B26-B33+B35</f>
        <v>443924.80999999994</v>
      </c>
      <c r="C37" s="7">
        <f>+C26-C33+C35</f>
        <v>148693</v>
      </c>
      <c r="D37" s="7">
        <f t="shared" si="4"/>
        <v>163771</v>
      </c>
      <c r="E37" s="7">
        <f t="shared" si="4"/>
        <v>10165.411666666667</v>
      </c>
      <c r="F37" s="7">
        <f t="shared" si="4"/>
        <v>88575</v>
      </c>
      <c r="G37" s="7">
        <f t="shared" si="4"/>
        <v>67870.75</v>
      </c>
      <c r="H37" s="7">
        <f t="shared" si="4"/>
        <v>922999.9716666666</v>
      </c>
    </row>
    <row r="39" spans="1:8" ht="12.75">
      <c r="A39" t="s">
        <v>39</v>
      </c>
      <c r="B39" s="16">
        <v>0.0975</v>
      </c>
      <c r="C39" s="16">
        <v>0.0975</v>
      </c>
      <c r="D39" s="16">
        <v>0.0975</v>
      </c>
      <c r="E39" s="16">
        <v>0.0975</v>
      </c>
      <c r="F39" s="16">
        <v>0.0975</v>
      </c>
      <c r="G39" s="16">
        <v>0.0975</v>
      </c>
      <c r="H39" s="16">
        <v>0.0975</v>
      </c>
    </row>
    <row r="41" spans="1:8" ht="12.75">
      <c r="A41" t="s">
        <v>40</v>
      </c>
      <c r="B41" s="14">
        <f aca="true" t="shared" si="5" ref="B41:H41">+B37*B39</f>
        <v>43282.66897499999</v>
      </c>
      <c r="C41" s="14">
        <f>+C37*C39</f>
        <v>14497.567500000001</v>
      </c>
      <c r="D41" s="14">
        <f t="shared" si="5"/>
        <v>15967.6725</v>
      </c>
      <c r="E41" s="14">
        <f t="shared" si="5"/>
        <v>991.1276375000001</v>
      </c>
      <c r="F41" s="14">
        <f t="shared" si="5"/>
        <v>8636.0625</v>
      </c>
      <c r="G41" s="14">
        <f>+G37*G39</f>
        <v>6617.398125000001</v>
      </c>
      <c r="H41" s="14">
        <f t="shared" si="5"/>
        <v>89992.49723749999</v>
      </c>
    </row>
    <row r="43" spans="1:8" ht="12.75">
      <c r="A43" t="s">
        <v>41</v>
      </c>
      <c r="B43" s="8"/>
      <c r="C43" s="8"/>
      <c r="D43" s="8"/>
      <c r="E43" s="8"/>
      <c r="F43" s="8"/>
      <c r="G43" s="8"/>
      <c r="H43" s="8">
        <v>5000</v>
      </c>
    </row>
    <row r="44" spans="1:8" ht="12.75">
      <c r="A44" t="s">
        <v>42</v>
      </c>
      <c r="B44" s="8"/>
      <c r="C44" s="8"/>
      <c r="D44" s="8"/>
      <c r="E44" s="8"/>
      <c r="F44" s="8"/>
      <c r="G44" s="8"/>
      <c r="H44" s="8">
        <v>51718</v>
      </c>
    </row>
    <row r="45" spans="1:8" ht="12.75">
      <c r="A45" t="s">
        <v>43</v>
      </c>
      <c r="B45" s="17"/>
      <c r="C45" s="17"/>
      <c r="D45" s="17"/>
      <c r="E45" s="17"/>
      <c r="F45" s="17"/>
      <c r="G45" s="17"/>
      <c r="H45" s="17">
        <f>-'[1]AmortAA'!E18</f>
        <v>-8858.325</v>
      </c>
    </row>
    <row r="46" spans="1:8" ht="12.75">
      <c r="A46" t="s">
        <v>44</v>
      </c>
      <c r="B46" s="8"/>
      <c r="C46" s="8"/>
      <c r="D46" s="8"/>
      <c r="E46" s="8"/>
      <c r="F46" s="8"/>
      <c r="G46" s="8"/>
      <c r="H46" s="8">
        <v>5228</v>
      </c>
    </row>
    <row r="47" spans="1:8" ht="12.75">
      <c r="A47" t="s">
        <v>45</v>
      </c>
      <c r="B47" s="8"/>
      <c r="C47" s="8"/>
      <c r="D47" s="8"/>
      <c r="E47" s="8"/>
      <c r="F47" s="8"/>
      <c r="G47" s="8"/>
      <c r="H47" s="8">
        <v>11881</v>
      </c>
    </row>
    <row r="48" spans="1:8" ht="12.75">
      <c r="A48" t="s">
        <v>46</v>
      </c>
      <c r="B48" s="8"/>
      <c r="C48" s="8"/>
      <c r="D48" s="8"/>
      <c r="E48" s="8"/>
      <c r="F48" s="8"/>
      <c r="G48" s="8"/>
      <c r="H48" s="8">
        <v>10369</v>
      </c>
    </row>
    <row r="49" spans="1:8" ht="12.75">
      <c r="A49" t="s">
        <v>47</v>
      </c>
      <c r="B49" s="11"/>
      <c r="C49" s="11"/>
      <c r="D49" s="11"/>
      <c r="E49" s="11"/>
      <c r="F49" s="11"/>
      <c r="G49" s="11"/>
      <c r="H49" s="11">
        <v>16743</v>
      </c>
    </row>
    <row r="50" spans="1:8" ht="12.75">
      <c r="A50" t="s">
        <v>48</v>
      </c>
      <c r="B50" s="11"/>
      <c r="C50" s="11"/>
      <c r="D50" s="11"/>
      <c r="E50" s="11"/>
      <c r="F50" s="11"/>
      <c r="G50" s="11"/>
      <c r="H50" s="11">
        <f>SUM(H43:H49)</f>
        <v>92080.675</v>
      </c>
    </row>
    <row r="52" spans="1:8" ht="12.75">
      <c r="A52" t="s">
        <v>49</v>
      </c>
      <c r="B52" s="7"/>
      <c r="C52" s="7"/>
      <c r="D52" s="7"/>
      <c r="E52" s="7"/>
      <c r="F52" s="7"/>
      <c r="G52" s="7"/>
      <c r="H52" s="7">
        <f>+H41+H50</f>
        <v>182073.1722375</v>
      </c>
    </row>
    <row r="54" spans="1:8" ht="12.75">
      <c r="A54" t="s">
        <v>50</v>
      </c>
      <c r="B54" s="11"/>
      <c r="C54" s="11"/>
      <c r="D54" s="11"/>
      <c r="E54" s="11"/>
      <c r="F54" s="11"/>
      <c r="G54" s="11"/>
      <c r="H54" s="11">
        <v>789830</v>
      </c>
    </row>
    <row r="56" spans="1:8" ht="12.75">
      <c r="A56" t="s">
        <v>51</v>
      </c>
      <c r="B56" s="14"/>
      <c r="C56" s="14"/>
      <c r="D56" s="14"/>
      <c r="E56" s="14"/>
      <c r="F56" s="14"/>
      <c r="G56" s="14"/>
      <c r="H56" s="14">
        <f>SUM(H52:H54)</f>
        <v>971903.1722375</v>
      </c>
    </row>
    <row r="58" spans="1:8" ht="12.75">
      <c r="A58" t="s">
        <v>52</v>
      </c>
      <c r="B58" s="16"/>
      <c r="C58" s="16"/>
      <c r="D58" s="16"/>
      <c r="E58" s="16"/>
      <c r="F58" s="16"/>
      <c r="G58" s="16"/>
      <c r="H58" s="16">
        <f>+H52/H54</f>
        <v>0.23052197591570336</v>
      </c>
    </row>
    <row r="60" ht="12.75">
      <c r="A60" t="s">
        <v>53</v>
      </c>
    </row>
    <row r="61" ht="12.75">
      <c r="A61" s="18">
        <f>+Step1!A61</f>
        <v>39573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P. St. Cyr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P. St. Cyr</dc:creator>
  <cp:keywords/>
  <dc:description/>
  <cp:lastModifiedBy>Stephen P. St. Cyr</cp:lastModifiedBy>
  <cp:lastPrinted>2008-05-13T21:36:58Z</cp:lastPrinted>
  <dcterms:created xsi:type="dcterms:W3CDTF">2008-05-02T14:56:46Z</dcterms:created>
  <dcterms:modified xsi:type="dcterms:W3CDTF">2008-05-13T21:41:23Z</dcterms:modified>
  <cp:category/>
  <cp:version/>
  <cp:contentType/>
  <cp:contentStatus/>
</cp:coreProperties>
</file>